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20" windowHeight="7656"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<sst xmlns="http://schemas.openxmlformats.org/spreadsheetml/2006/main" count="1359" uniqueCount="843">
  <si>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</si>
  <si>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</si>
  <si>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</si>
  <si>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</si>
  <si>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</si>
  <si>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</si>
  <si>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</si>
  <si>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</si>
  <si>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</si>
  <si>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</si>
  <si>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</si>
  <si>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</si>
  <si>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</si>
  <si>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</si>
  <si>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</si>
  <si>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</si>
  <si>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</si>
  <si>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</si>
  <si>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</si>
  <si>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</si>
  <si>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</si>
  <si>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</si>
  <si>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</si>
  <si>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</si>
  <si>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</si>
  <si>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</si>
  <si>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</si>
  <si>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</si>
  <si>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</si>
  <si>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</si>
  <si>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</si>
  <si>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</si>
  <si>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</si>
  <si>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</si>
  <si>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</si>
  <si>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</si>
  <si>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</si>
  <si>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</si>
  <si>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</si>
  <si>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</si>
  <si>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</si>
  <si>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</si>
  <si>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</si>
  <si>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</si>
  <si>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</si>
  <si>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</si>
  <si>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</si>
  <si>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</si>
  <si>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</si>
  <si>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</si>
  <si>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</si>
  <si>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</si>
  <si>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</si>
  <si>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</si>
  <si>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</si>
  <si>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</si>
  <si>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</si>
  <si>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</si>
  <si>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</si>
  <si>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</si>
  <si>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</si>
  <si>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</si>
  <si>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</si>
  <si>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</si>
  <si>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</si>
  <si>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</si>
  <si>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</si>
  <si>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</si>
  <si>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</si>
  <si>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</si>
  <si>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</si>
  <si>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</si>
  <si>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</si>
  <si>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</si>
  <si>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</si>
  <si>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</si>
  <si>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</si>
  <si>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</si>
  <si>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</si>
  <si>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</si>
  <si>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</si>
  <si>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</si>
  <si>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</si>
  <si>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</si>
  <si>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</si>
  <si>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</si>
  <si>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</si>
  <si>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</si>
  <si>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</si>
  <si>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</si>
  <si>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</si>
  <si>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</si>
  <si>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</si>
  <si>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</si>
  <si>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</si>
  <si>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</si>
  <si>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</si>
  <si>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</si>
  <si>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</si>
  <si>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</si>
  <si>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</si>
  <si>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</si>
  <si>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</si>
  <si>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</si>
  <si>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</si>
  <si>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</si>
  <si>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</si>
  <si>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</si>
  <si>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</si>
  <si>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</si>
  <si>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</si>
  <si>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</si>
  <si>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</si>
  <si>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</si>
  <si>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</si>
  <si>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</si>
  <si>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</si>
  <si>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</si>
  <si>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</si>
  <si>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</si>
  <si>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</si>
  <si>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</si>
  <si>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</si>
  <si>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</si>
  <si>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</si>
  <si>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</si>
  <si>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</si>
  <si>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</si>
  <si>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</si>
  <si>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</si>
  <si>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</si>
  <si>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</si>
  <si>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</si>
  <si>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</si>
  <si>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</si>
  <si>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</si>
  <si>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</si>
  <si>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</si>
  <si>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</si>
  <si>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</si>
  <si>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</si>
  <si>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</si>
  <si>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</si>
  <si>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</si>
  <si>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</si>
  <si>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</si>
  <si>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</si>
  <si>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</si>
  <si>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</si>
  <si>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</si>
  <si>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</si>
  <si>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</si>
  <si>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</si>
  <si>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</si>
  <si>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</si>
  <si>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</si>
  <si>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</si>
  <si>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</si>
  <si>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</si>
  <si>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</si>
  <si>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</si>
  <si>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</si>
  <si>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</si>
  <si>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</si>
  <si>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</si>
  <si>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</si>
  <si>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</si>
  <si>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</si>
  <si>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</si>
  <si>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</si>
  <si>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</si>
  <si>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</si>
  <si>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</si>
  <si>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</si>
  <si>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</si>
  <si>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</si>
  <si>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</si>
  <si>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</si>
  <si>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</si>
  <si>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</si>
  <si>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</si>
  <si>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</si>
  <si>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</si>
  <si>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</si>
  <si>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</si>
  <si>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</si>
  <si>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</si>
  <si>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</si>
  <si>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</si>
  <si>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</si>
  <si>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</si>
  <si>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</si>
  <si>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</si>
  <si>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</si>
  <si>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</si>
  <si>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</si>
  <si>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</si>
  <si>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</si>
  <si>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</si>
  <si>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</si>
  <si>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</si>
  <si>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</si>
  <si>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</si>
  <si>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</si>
  <si>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</si>
  <si>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</si>
  <si>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</si>
  <si>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</si>
  <si>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</si>
  <si>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</si>
  <si>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</si>
  <si>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</si>
  <si>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</si>
  <si>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</si>
  <si>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</si>
  <si>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</si>
  <si>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</si>
  <si>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</si>
  <si>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</si>
  <si>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</si>
  <si>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</si>
  <si>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</si>
  <si>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</si>
  <si>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</si>
  <si>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</si>
  <si>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</si>
  <si>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</si>
  <si>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</si>
  <si>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</si>
  <si>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</si>
  <si>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</si>
  <si>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</si>
  <si>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</si>
  <si>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</si>
  <si>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</si>
  <si>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</si>
  <si>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</si>
  <si>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</si>
  <si>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</si>
  <si>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</si>
  <si>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</si>
  <si>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</si>
  <si>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</si>
  <si>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</si>
  <si>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</si>
  <si>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</si>
  <si>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</si>
  <si>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</si>
  <si>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</si>
  <si>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</si>
  <si>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</si>
  <si>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</si>
  <si>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</si>
  <si>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</si>
  <si>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</si>
  <si>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</si>
  <si>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</si>
  <si>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</si>
  <si>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</si>
  <si>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</si>
  <si>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</si>
  <si>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</si>
  <si>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</si>
  <si>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</si>
  <si>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</si>
  <si>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</si>
  <si>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</si>
  <si>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</si>
  <si>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</si>
  <si>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</si>
  <si>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</si>
  <si>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</si>
  <si>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</si>
  <si>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</si>
  <si>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</si>
  <si>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</si>
  <si>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</si>
  <si>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</si>
  <si>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</si>
  <si>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</si>
  <si>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</si>
  <si>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</si>
  <si>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</si>
  <si>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</si>
  <si>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</si>
  <si>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</si>
  <si>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</si>
  <si>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</si>
  <si>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</si>
  <si>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</si>
  <si>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</si>
  <si>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</si>
  <si>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</si>
  <si>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</si>
  <si>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</si>
  <si>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</si>
  <si>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</si>
  <si>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</si>
  <si>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</si>
  <si>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</si>
  <si>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</si>
  <si>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</si>
  <si>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</si>
  <si>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</si>
  <si>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</si>
  <si>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</si>
  <si>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</si>
  <si>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</si>
  <si>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</si>
  <si>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</si>
  <si>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</si>
  <si>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</si>
  <si>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</si>
  <si>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</si>
  <si>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</si>
  <si>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</si>
  <si>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</si>
  <si>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</si>
  <si>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</si>
  <si>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</si>
  <si>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</si>
  <si>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</si>
  <si>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</si>
  <si>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</si>
  <si>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</si>
  <si>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</si>
  <si>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</si>
  <si>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</si>
  <si>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</si>
  <si>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</si>
  <si>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</si>
  <si>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</si>
  <si>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</si>
  <si>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</si>
  <si>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</si>
  <si>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</si>
  <si>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</si>
  <si>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</si>
  <si>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</si>
  <si>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</si>
  <si>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</si>
  <si>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</si>
  <si>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</si>
  <si>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</si>
  <si>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</si>
  <si>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</si>
  <si>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</si>
  <si>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</si>
  <si>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</si>
  <si>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</si>
  <si>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</si>
  <si>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</si>
  <si>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</si>
  <si>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</si>
  <si>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</si>
  <si>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</si>
  <si>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</si>
  <si>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</si>
  <si>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</si>
  <si>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</si>
  <si>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</si>
  <si>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</si>
  <si>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</si>
  <si>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</si>
  <si>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</si>
  <si>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</si>
  <si>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</si>
  <si>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</si>
  <si>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</si>
  <si>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</si>
  <si>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</si>
  <si>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</si>
  <si>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</si>
  <si>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</si>
  <si>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</si>
  <si>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</si>
  <si>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</si>
  <si>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</si>
  <si>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</si>
  <si>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</si>
  <si>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</si>
  <si>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</si>
  <si>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</si>
  <si>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</si>
  <si>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</si>
  <si>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</si>
  <si>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</si>
  <si>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</si>
  <si>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</si>
  <si>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</si>
  <si>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</si>
  <si>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</si>
  <si>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</si>
  <si>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</si>
  <si>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</si>
  <si>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</si>
  <si>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</si>
  <si>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</si>
  <si>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</si>
  <si>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</si>
  <si>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</si>
  <si>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</si>
  <si>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</si>
  <si>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</si>
  <si>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</si>
  <si>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</si>
  <si>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</si>
  <si>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</si>
  <si>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</si>
  <si>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</si>
  <si>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</si>
  <si>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</si>
  <si>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</si>
  <si>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</si>
  <si>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</si>
  <si>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</si>
  <si>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</si>
  <si>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</si>
  <si>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</si>
  <si>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</si>
  <si>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</si>
  <si>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</si>
  <si>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</si>
  <si>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</si>
  <si>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</si>
  <si>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</si>
  <si>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</si>
  <si>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</si>
  <si>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</si>
  <si>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</si>
  <si>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</si>
  <si>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</si>
  <si>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</si>
  <si>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</si>
  <si>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</si>
  <si>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</si>
  <si>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</si>
  <si>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</si>
  <si>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</si>
  <si>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</si>
  <si>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</si>
  <si>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</si>
  <si>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</si>
  <si>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</si>
  <si>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</si>
  <si>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</si>
  <si>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</si>
  <si>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</si>
  <si>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</si>
  <si>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</si>
  <si>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</si>
  <si>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</si>
  <si>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</si>
  <si>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</si>
  <si>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</si>
  <si>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</si>
  <si>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</si>
  <si>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</si>
  <si>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</si>
  <si>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</si>
  <si>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</si>
  <si>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</si>
  <si>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</si>
  <si>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</si>
  <si>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</si>
  <si>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</si>
  <si>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</si>
  <si>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</si>
  <si>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</si>
  <si>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</si>
  <si>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</si>
  <si>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</si>
  <si>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</si>
  <si>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</si>
  <si>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</si>
  <si>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</si>
  <si>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</si>
  <si>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</si>
  <si>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</si>
  <si>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</si>
  <si>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</si>
  <si>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</si>
  <si>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</si>
  <si>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</si>
  <si>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</si>
  <si>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</si>
  <si>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</si>
  <si>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</si>
  <si>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</si>
  <si>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</si>
  <si>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</si>
  <si>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</si>
  <si>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</si>
  <si>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</si>
  <si>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</si>
  <si>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</si>
  <si>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</si>
  <si>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</si>
  <si>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</si>
  <si>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</si>
  <si>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</si>
  <si>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</si>
  <si>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</si>
  <si>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</si>
  <si>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</si>
  <si>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</si>
  <si>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</si>
  <si>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</si>
  <si>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</si>
  <si>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</si>
  <si>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</si>
  <si>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</si>
  <si>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</si>
  <si>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</si>
  <si>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</si>
  <si>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</si>
  <si>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</si>
  <si>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</si>
  <si>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</si>
  <si>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</si>
  <si>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</si>
  <si>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</si>
  <si>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</si>
  <si>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</si>
  <si>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</si>
  <si>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</si>
  <si>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</si>
  <si>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</si>
  <si>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</si>
  <si>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</si>
  <si>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</si>
  <si>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</si>
  <si>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</si>
  <si>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</si>
  <si>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</si>
  <si>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</si>
  <si>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</si>
  <si>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</si>
  <si>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</si>
  <si>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</si>
  <si>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</si>
  <si>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</si>
  <si>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</si>
  <si>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</si>
  <si>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</si>
  <si>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</si>
  <si>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</si>
  <si>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</si>
  <si>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</si>
  <si>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</si>
  <si>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</si>
  <si>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</si>
  <si>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</si>
  <si>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</si>
  <si>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</si>
  <si>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</si>
  <si>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</si>
  <si>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</si>
  <si>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</si>
  <si>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</si>
  <si>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</si>
  <si>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</si>
  <si>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</si>
  <si>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</si>
  <si>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</si>
  <si>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</si>
  <si>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</si>
  <si>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</si>
  <si>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</si>
  <si>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</si>
  <si>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</si>
  <si>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</si>
  <si>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</si>
  <si>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</si>
  <si>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</si>
  <si>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</si>
  <si>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</si>
  <si>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</si>
  <si>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</si>
  <si>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</si>
  <si>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</si>
  <si>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</si>
  <si>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</si>
  <si>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</si>
  <si>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</si>
  <si>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</si>
  <si>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</si>
  <si>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</si>
  <si>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</si>
  <si>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</si>
  <si>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</si>
  <si>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</si>
  <si>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</si>
  <si>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</si>
  <si>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</si>
  <si>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</si>
  <si>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</si>
  <si>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</si>
  <si>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</si>
  <si>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</si>
  <si>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</si>
  <si>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</si>
  <si>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</si>
  <si>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</si>
  <si>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</si>
  <si>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</si>
  <si>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</si>
  <si>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</si>
  <si>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</si>
  <si>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</si>
  <si>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</si>
  <si>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</si>
  <si>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</si>
  <si>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</si>
  <si>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</si>
  <si>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</si>
  <si>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</si>
  <si>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</si>
  <si>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</si>
  <si>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</si>
  <si>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</si>
  <si>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</si>
  <si>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</si>
  <si>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</si>
  <si>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</si>
  <si>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</si>
  <si>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</si>
  <si>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</si>
  <si>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</si>
  <si>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</si>
  <si>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</si>
  <si>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</si>
  <si>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</si>
  <si>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</si>
  <si>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</si>
  <si>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</si>
  <si>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</si>
  <si>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</si>
  <si>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</si>
  <si>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</si>
  <si>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</si>
  <si>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</si>
  <si>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</si>
  <si>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</si>
  <si>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</si>
  <si>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</si>
  <si>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</si>
  <si>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</si>
  <si>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</si>
  <si>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</si>
  <si>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</si>
  <si>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</si>
  <si>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</si>
  <si>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</si>
  <si>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</si>
  <si>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</si>
  <si>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</si>
  <si>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</si>
  <si>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</si>
  <si>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</si>
  <si>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</si>
  <si>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</si>
  <si>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</si>
  <si>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</si>
  <si>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</si>
  <si>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</si>
  <si>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</si>
  <si>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</si>
  <si>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</si>
  <si>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</si>
  <si>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</si>
  <si>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</si>
  <si>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</si>
  <si>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</si>
  <si>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</si>
  <si>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</si>
  <si>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</si>
  <si>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</si>
  <si>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</si>
  <si>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</si>
  <si>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</si>
  <si>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</si>
  <si>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</si>
  <si>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</si>
  <si>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</si>
  <si>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</si>
  <si>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</si>
  <si>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</si>
  <si>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</si>
  <si>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</si>
  <si>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</si>
  <si>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</si>
  <si>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</si>
  <si>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</si>
  <si>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</si>
  <si>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</si>
  <si>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</si>
  <si>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</si>
  <si>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</si>
  <si>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</si>
  <si>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</si>
  <si>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</si>
  <si>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</si>
  <si>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</si>
  <si>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</si>
  <si>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</si>
  <si>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</si>
  <si>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</si>
  <si>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</si>
  <si>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</si>
  <si>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</si>
  <si>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</si>
  <si>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</si>
  <si>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</si>
  <si>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</si>
  <si>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</si>
  <si>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</si>
  <si>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</si>
  <si>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</si>
  <si>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</si>
  <si>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</si>
  <si>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</si>
  <si>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</si>
  <si>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</si>
  <si>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</si>
  <si>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</si>
  <si>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</si>
  <si>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</si>
  <si>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</si>
  <si>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</si>
  <si>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</si>
  <si>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</si>
  <si>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</si>
  <si>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</si>
  <si>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</si>
  <si>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</si>
  <si>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</si>
  <si>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</si>
  <si>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</si>
  <si>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</si>
  <si>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</si>
  <si>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</si>
  <si>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</si>
  <si>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</si>
  <si>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</si>
  <si>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</si>
  <si>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</si>
  <si>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</si>
  <si>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</si>
  <si>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</si>
  <si>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</si>
  <si>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</si>
  <si>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</si>
  <si>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</si>
  <si>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</si>
  <si>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</si>
  <si>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</si>
  <si>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</si>
  <si>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</si>
  <si>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</si>
  <si>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</si>
  <si>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</si>
  <si>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</si>
  <si>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</si>
  <si>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</si>
  <si>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</si>
  <si>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</si>
  <si>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</si>
  <si>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</si>
  <si>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</si>
  <si>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</si>
  <si>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</si>
  <si>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</si>
  <si>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</si>
  <si>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</si>
  <si>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</si>
  <si>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</si>
  <si>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</si>
  <si>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</si>
  <si>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</si>
  <si>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</si>
  <si>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</si>
  <si>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</si>
  <si>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</si>
  <si>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</si>
  <si>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</si>
  <si>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</si>
  <si>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</si>
  <si>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</si>
  <si>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</si>
  <si>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</si>
  <si>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</si>
  <si>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</si>
  <si>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</si>
  <si>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</si>
  <si>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</si>
  <si>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</si>
  <si>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</si>
  <si>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</si>
  <si>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</si>
  <si>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</si>
  <si>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</si>
  <si>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</si>
  <si>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</si>
  <si>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</si>
  <si>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</si>
  <si>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</si>
  <si>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</si>
  <si>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</si>
  <si>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</si>
  <si>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</si>
  <si>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</si>
  <si>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</si>
  <si>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</si>
  <si>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</si>
  <si>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</si>
  <si>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</si>
  <si>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</si>
  <si>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</si>
  <si>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</si>
  <si>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</si>
  <si>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</si>
  <si>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</si>
  <si>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</si>
  <si>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</si>
  <si>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</si>
  <si>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</si>
  <si>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</si>
  <si>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</si>
  <si>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</si>
  <si>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</si>
  <si>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</si>
  <si>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</si>
  <si>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</si>
  <si>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</si>
  <si>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</si>
  <si>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</si>
  <si>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</si>
  <si>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</si>
  <si>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 xml:space="preserve"> </t>
  </si>
  <si>
    <t>COMUNE DI ALZANO LOMBARDO</t>
  </si>
  <si>
    <t>PROVINCIA DI BERGAMO</t>
  </si>
  <si>
    <t>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</si>
</sst>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24" fillId="0" borderId="14" xfId="0" applyFont="1" applyBorder="1" applyAlignment="1">
      <alignment horizontal="left" vertical="top"/>
    </xf>
    <xf numFmtId="0" fontId="24" fillId="0" borderId="18"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23" fillId="0" borderId="17" xfId="0" applyFont="1" applyBorder="1" applyAlignment="1">
      <alignment horizontal="left" vertical="top"/>
    </xf>
    <xf numFmtId="0" fontId="3" fillId="0" borderId="19"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9" xfId="0" applyFont="1" applyFill="1" applyBorder="1" applyAlignment="1">
      <alignment horizont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22" xfId="0" applyFont="1" applyBorder="1" applyAlignment="1">
      <alignment vertical="center" wrapText="1"/>
    </xf>
    <xf numFmtId="0" fontId="20" fillId="0" borderId="22"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A10" sqref="A10"/>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838</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f>D9-D7-D8-D6</f>
        <v>9637203.98</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32">
        <v>0</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32">
        <v>0</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32">
        <v>0</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32">
        <v>9637203.98</v>
      </c>
      <c r="E9" s="42"/>
      <c r="F9" s="42"/>
      <c r="G9" s="42"/>
      <c r="H9" s="42"/>
      <c r="I9" s="42"/>
      <c r="J9" s="42"/>
      <c r="K9" s="42"/>
      <c r="L9" s="42"/>
      <c r="M9" s="42"/>
      <c r="N9" s="42"/>
      <c r="O9" s="42"/>
      <c r="P9" s="40"/>
      <c r="Q9" s="36"/>
      <c r="R9" s="36"/>
      <c r="S9" s="36"/>
      <c r="T9" s="36"/>
      <c r="U9" s="36"/>
      <c r="V9" s="36"/>
      <c r="W9" s="36"/>
      <c r="X9" s="36"/>
      <c r="Y9" s="36"/>
      <c r="Z9" s="36"/>
      <c r="AA9" s="36"/>
      <c r="AB9" s="36"/>
    </row>
    <row r="10" spans="1:28" ht="14.25" customHeight="1">
      <c r="A10" s="1" t="s">
        <v>839</v>
      </c>
      <c r="B10" s="8">
        <v>0</v>
      </c>
      <c r="C10" s="7" t="s">
        <v>633</v>
      </c>
      <c r="D10" s="41"/>
      <c r="E10" s="132">
        <v>368649.43</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250535.41</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32">
        <v>914409.83</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32">
        <v>239803.13</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6309244.84</v>
      </c>
      <c r="E14" s="132">
        <v>6505137.64</v>
      </c>
      <c r="F14" s="132">
        <v>2548962.1</v>
      </c>
      <c r="G14" s="132">
        <v>6429534.97</v>
      </c>
      <c r="H14" s="41"/>
      <c r="I14" s="41"/>
      <c r="J14" s="41"/>
      <c r="K14" s="132">
        <v>6863040.29</v>
      </c>
      <c r="L14" s="132">
        <v>7043178.33</v>
      </c>
      <c r="M14" s="132">
        <v>7211230.46</v>
      </c>
      <c r="N14" s="132">
        <v>1469863.14</v>
      </c>
      <c r="O14" s="132">
        <v>1939250.77</v>
      </c>
      <c r="P14" s="36"/>
      <c r="Q14" s="36"/>
      <c r="R14" s="36"/>
      <c r="S14" s="36"/>
      <c r="T14" s="36"/>
      <c r="U14" s="36"/>
      <c r="V14" s="36"/>
      <c r="W14" s="36"/>
      <c r="X14" s="36"/>
      <c r="Y14" s="36"/>
      <c r="Z14" s="36"/>
      <c r="AA14" s="36"/>
      <c r="AB14" s="36"/>
    </row>
    <row r="15" spans="2:28" ht="14.25" customHeight="1">
      <c r="B15" s="1" t="s">
        <v>7</v>
      </c>
      <c r="C15" s="7" t="s">
        <v>8</v>
      </c>
      <c r="D15" s="41"/>
      <c r="E15" s="42"/>
      <c r="F15" s="41"/>
      <c r="G15" s="132">
        <v>4722466.89</v>
      </c>
      <c r="H15" s="41"/>
      <c r="I15" s="42"/>
      <c r="J15" s="42"/>
      <c r="K15" s="41"/>
      <c r="L15" s="41"/>
      <c r="M15" s="132">
        <v>4930800.89</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510930.08</v>
      </c>
      <c r="E17" s="132">
        <v>840273.83</v>
      </c>
      <c r="F17" s="132">
        <v>304196.29</v>
      </c>
      <c r="G17" s="132">
        <v>843639.48</v>
      </c>
      <c r="H17" s="41"/>
      <c r="I17" s="41"/>
      <c r="J17" s="41"/>
      <c r="K17" s="132">
        <v>756106.28</v>
      </c>
      <c r="L17" s="132">
        <v>1064877.88</v>
      </c>
      <c r="M17" s="132">
        <v>924944.15</v>
      </c>
      <c r="N17" s="132">
        <v>240445.82</v>
      </c>
      <c r="O17" s="132">
        <v>290488.62</v>
      </c>
      <c r="P17" s="36"/>
      <c r="Q17" s="36"/>
      <c r="R17" s="36"/>
      <c r="S17" s="36"/>
      <c r="T17" s="36"/>
      <c r="U17" s="36"/>
      <c r="V17" s="36"/>
      <c r="W17" s="36"/>
      <c r="X17" s="36"/>
      <c r="Y17" s="36"/>
      <c r="Z17" s="36"/>
      <c r="AA17" s="36"/>
      <c r="AB17" s="36"/>
    </row>
    <row r="18" spans="2:28" ht="14.25" customHeight="1">
      <c r="B18" s="1" t="s">
        <v>13</v>
      </c>
      <c r="C18" s="7" t="s">
        <v>14</v>
      </c>
      <c r="D18" s="132">
        <v>2531879.77</v>
      </c>
      <c r="E18" s="132">
        <v>2819015.89</v>
      </c>
      <c r="F18" s="132">
        <v>1421788.7</v>
      </c>
      <c r="G18" s="132">
        <v>2659617.56</v>
      </c>
      <c r="H18" s="41"/>
      <c r="I18" s="41"/>
      <c r="J18" s="41"/>
      <c r="K18" s="132">
        <v>3024985.33</v>
      </c>
      <c r="L18" s="132">
        <v>3105810.85</v>
      </c>
      <c r="M18" s="132">
        <v>2282549.55</v>
      </c>
      <c r="N18" s="132">
        <v>708881.22</v>
      </c>
      <c r="O18" s="132">
        <v>1763654.85</v>
      </c>
      <c r="P18" s="36"/>
      <c r="Q18" s="36"/>
      <c r="R18" s="36"/>
      <c r="S18" s="36"/>
      <c r="T18" s="36"/>
      <c r="U18" s="36"/>
      <c r="V18" s="36"/>
      <c r="W18" s="36"/>
      <c r="X18" s="36"/>
      <c r="Y18" s="36"/>
      <c r="Z18" s="36"/>
      <c r="AA18" s="36"/>
      <c r="AB18" s="36"/>
    </row>
    <row r="19" spans="2:28" ht="14.25" customHeight="1">
      <c r="B19" s="1" t="s">
        <v>624</v>
      </c>
      <c r="C19" s="7" t="s">
        <v>90</v>
      </c>
      <c r="D19" s="41"/>
      <c r="E19" s="41"/>
      <c r="F19" s="132">
        <v>1296479.81</v>
      </c>
      <c r="G19" s="42"/>
      <c r="H19" s="42"/>
      <c r="I19" s="42"/>
      <c r="J19" s="42"/>
      <c r="K19" s="42"/>
      <c r="L19" s="42"/>
      <c r="M19" s="42"/>
      <c r="N19" s="132">
        <v>10323963.94</v>
      </c>
      <c r="O19" s="132">
        <v>10693974.63</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3130960.67</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1048801.47</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1729060.43</v>
      </c>
      <c r="G33" s="132">
        <v>9033299.42</v>
      </c>
      <c r="H33" s="132">
        <v>1704046.77</v>
      </c>
      <c r="I33" s="42"/>
      <c r="J33" s="42"/>
      <c r="K33" s="42"/>
      <c r="L33" s="42"/>
      <c r="M33" s="42"/>
      <c r="N33" s="132">
        <v>1632253.69</v>
      </c>
      <c r="O33" s="132">
        <v>1650651.04</v>
      </c>
      <c r="P33" s="42"/>
      <c r="Q33" s="42"/>
      <c r="R33" s="42"/>
      <c r="S33" s="117"/>
      <c r="T33" s="42"/>
      <c r="U33" s="68"/>
      <c r="V33" s="68"/>
    </row>
    <row r="34" spans="1:22" ht="15" customHeight="1">
      <c r="A34" s="71"/>
      <c r="B34" s="1" t="s">
        <v>41</v>
      </c>
      <c r="C34" s="12" t="s">
        <v>42</v>
      </c>
      <c r="D34" s="41"/>
      <c r="E34" s="41"/>
      <c r="F34" s="42"/>
      <c r="G34" s="132">
        <v>2337008.29</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256200.16</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38440.73</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270689.67</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155320.18</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32">
        <v>1185635.35</v>
      </c>
      <c r="G41" s="132">
        <v>5134501.56</v>
      </c>
      <c r="H41" s="42"/>
      <c r="I41" s="132">
        <v>4031395.4</v>
      </c>
      <c r="J41" s="132">
        <v>1153412.03</v>
      </c>
      <c r="K41" s="42"/>
      <c r="L41" s="41"/>
      <c r="M41" s="42"/>
      <c r="N41" s="42"/>
      <c r="O41" s="42"/>
      <c r="P41" s="42"/>
      <c r="Q41" s="42"/>
      <c r="R41" s="42"/>
      <c r="S41" s="117"/>
      <c r="T41" s="42"/>
      <c r="U41" s="68"/>
      <c r="V41" s="68"/>
    </row>
    <row r="42" spans="2:22" ht="15" customHeight="1">
      <c r="B42" s="1" t="s">
        <v>56</v>
      </c>
      <c r="C42" s="12" t="s">
        <v>57</v>
      </c>
      <c r="D42" s="41"/>
      <c r="E42" s="41"/>
      <c r="F42" s="42"/>
      <c r="G42" s="132">
        <v>4567.68</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32">
        <v>150009.89</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46378.32</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32">
        <v>2386495.39</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32">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32">
        <v>472869.79</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32">
        <v>14690.01</v>
      </c>
      <c r="G48" s="132">
        <v>93493.08</v>
      </c>
      <c r="H48" s="42"/>
      <c r="I48" s="132">
        <v>86156.73</v>
      </c>
      <c r="J48" s="132">
        <v>14690.01</v>
      </c>
      <c r="K48" s="42"/>
      <c r="L48" s="41"/>
      <c r="M48" s="42"/>
      <c r="N48" s="42"/>
      <c r="O48" s="42"/>
      <c r="P48" s="42"/>
      <c r="Q48" s="42"/>
      <c r="R48" s="42"/>
      <c r="S48" s="117"/>
      <c r="T48" s="42"/>
      <c r="U48" s="68"/>
      <c r="V48" s="68"/>
    </row>
    <row r="49" spans="2:22" ht="15" customHeight="1">
      <c r="B49" s="1" t="s">
        <v>754</v>
      </c>
      <c r="C49" s="12" t="s">
        <v>753</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755</v>
      </c>
      <c r="C50" s="12" t="s">
        <v>756</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30539.93</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375070.4</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452949.54</v>
      </c>
      <c r="G55" s="132">
        <v>12524690.61</v>
      </c>
      <c r="H55" s="132">
        <v>452949.54</v>
      </c>
      <c r="I55" s="42"/>
      <c r="J55" s="42"/>
      <c r="K55" s="42"/>
      <c r="L55" s="42"/>
      <c r="M55" s="42"/>
      <c r="N55" s="132">
        <v>9976106.81</v>
      </c>
      <c r="O55" s="132">
        <v>9988302.83</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32">
        <v>1517940.7</v>
      </c>
      <c r="H57" s="42"/>
      <c r="I57" s="42"/>
      <c r="J57" s="42"/>
      <c r="K57" s="42"/>
      <c r="L57" s="41"/>
      <c r="M57" s="42"/>
      <c r="N57" s="42"/>
      <c r="O57" s="42"/>
      <c r="P57" s="42"/>
      <c r="Q57" s="42"/>
      <c r="R57" s="42"/>
      <c r="S57" s="117"/>
      <c r="T57" s="42"/>
    </row>
    <row r="58" spans="2:20" ht="14.25" customHeight="1">
      <c r="B58" s="1" t="s">
        <v>73</v>
      </c>
      <c r="C58" s="12" t="s">
        <v>74</v>
      </c>
      <c r="D58" s="41"/>
      <c r="E58" s="41"/>
      <c r="F58" s="132">
        <v>433694.07</v>
      </c>
      <c r="G58" s="132">
        <v>2744162.89</v>
      </c>
      <c r="H58" s="42"/>
      <c r="I58" s="132">
        <v>2537887.63</v>
      </c>
      <c r="J58" s="132">
        <v>431579.03</v>
      </c>
      <c r="K58" s="42"/>
      <c r="L58" s="42"/>
      <c r="M58" s="42"/>
      <c r="N58" s="42"/>
      <c r="O58" s="42"/>
      <c r="P58" s="42"/>
      <c r="Q58" s="42"/>
      <c r="R58" s="42"/>
      <c r="S58" s="117"/>
      <c r="T58" s="132">
        <v>2152685.18</v>
      </c>
    </row>
    <row r="59" spans="2:20" ht="24" customHeight="1">
      <c r="B59" s="1" t="s">
        <v>619</v>
      </c>
      <c r="C59" s="12" t="s">
        <v>758</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118840</v>
      </c>
      <c r="H60" s="42"/>
      <c r="I60" s="42"/>
      <c r="J60" s="42"/>
      <c r="K60" s="42"/>
      <c r="L60" s="41"/>
      <c r="M60" s="42"/>
      <c r="N60" s="42"/>
      <c r="O60" s="42"/>
      <c r="P60" s="42"/>
      <c r="Q60" s="42"/>
      <c r="R60" s="42"/>
      <c r="S60" s="117"/>
      <c r="T60" s="132">
        <v>1703.75</v>
      </c>
    </row>
    <row r="61" spans="2:20" ht="14.25" customHeight="1">
      <c r="B61" s="1" t="s">
        <v>77</v>
      </c>
      <c r="C61" s="12" t="s">
        <v>78</v>
      </c>
      <c r="D61" s="41"/>
      <c r="E61" s="41"/>
      <c r="F61" s="132">
        <v>0</v>
      </c>
      <c r="G61" s="132">
        <v>2350</v>
      </c>
      <c r="H61" s="42"/>
      <c r="I61" s="132">
        <v>2350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253572.78</v>
      </c>
      <c r="H67" s="42"/>
      <c r="I67" s="42"/>
      <c r="J67" s="42"/>
      <c r="K67" s="42"/>
      <c r="L67" s="42"/>
      <c r="M67" s="42"/>
      <c r="N67" s="42"/>
      <c r="O67" s="42"/>
      <c r="P67" s="42"/>
      <c r="Q67" s="42"/>
      <c r="R67" s="42"/>
      <c r="S67" s="117"/>
      <c r="T67" s="42"/>
    </row>
    <row r="68" spans="2:20" ht="14.25" customHeight="1">
      <c r="B68" s="1" t="s">
        <v>91</v>
      </c>
      <c r="C68" s="12" t="s">
        <v>30</v>
      </c>
      <c r="D68" s="41"/>
      <c r="E68" s="41"/>
      <c r="F68" s="42"/>
      <c r="G68" s="132">
        <v>3130960.67</v>
      </c>
      <c r="H68" s="42"/>
      <c r="I68" s="42"/>
      <c r="J68" s="42"/>
      <c r="K68" s="42"/>
      <c r="L68" s="42"/>
      <c r="M68" s="42"/>
      <c r="N68" s="42"/>
      <c r="O68" s="42"/>
      <c r="P68" s="42"/>
      <c r="Q68" s="42"/>
      <c r="R68" s="42"/>
      <c r="S68" s="117"/>
      <c r="T68" s="42"/>
    </row>
    <row r="69" spans="2:20" ht="14.25" customHeight="1">
      <c r="B69" s="1" t="s">
        <v>92</v>
      </c>
      <c r="C69" s="12" t="s">
        <v>93</v>
      </c>
      <c r="D69" s="41"/>
      <c r="E69" s="42"/>
      <c r="F69" s="42"/>
      <c r="G69" s="132">
        <v>1048801.47</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32">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32">
        <v>13411</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32">
        <v>4592961</v>
      </c>
      <c r="E80" s="132">
        <v>4795938.17</v>
      </c>
      <c r="F80" s="132">
        <v>4722466.89</v>
      </c>
      <c r="G80" s="132">
        <v>4577484.23</v>
      </c>
      <c r="H80" s="132">
        <v>1980748</v>
      </c>
      <c r="I80" s="132">
        <v>4765764.76</v>
      </c>
      <c r="J80" s="132">
        <v>3262221.09</v>
      </c>
      <c r="K80" s="132">
        <v>1668579.8</v>
      </c>
      <c r="L80" s="133">
        <v>2137967.43</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1716283.84</v>
      </c>
      <c r="E82" s="132">
        <v>1709199.47</v>
      </c>
      <c r="F82" s="132">
        <v>1707068.08</v>
      </c>
      <c r="G82" s="132">
        <v>2285556.06</v>
      </c>
      <c r="H82" s="132">
        <v>568214.1</v>
      </c>
      <c r="I82" s="132">
        <v>2277413.57</v>
      </c>
      <c r="J82" s="132">
        <v>1697450.74</v>
      </c>
      <c r="K82" s="132">
        <v>582978.83</v>
      </c>
      <c r="L82" s="133">
        <v>582978.83</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6309244.84</v>
      </c>
      <c r="E84" s="132">
        <v>6505137.64</v>
      </c>
      <c r="F84" s="132">
        <v>6429534.97</v>
      </c>
      <c r="G84" s="132">
        <v>6863040.29</v>
      </c>
      <c r="H84" s="132">
        <v>2548962.1</v>
      </c>
      <c r="I84" s="132">
        <v>7043178.33</v>
      </c>
      <c r="J84" s="132">
        <v>4959671.83</v>
      </c>
      <c r="K84" s="132">
        <v>2251558.63</v>
      </c>
      <c r="L84" s="133">
        <v>2720946.26</v>
      </c>
      <c r="M84" s="72"/>
      <c r="N84" s="74"/>
      <c r="O84" s="74"/>
      <c r="P84" s="74"/>
      <c r="Q84" s="74"/>
      <c r="R84" s="74"/>
      <c r="S84" s="74"/>
      <c r="T84" s="74"/>
    </row>
    <row r="85" spans="2:20" ht="14.25" customHeight="1">
      <c r="B85" s="15" t="s">
        <v>105</v>
      </c>
      <c r="C85" s="7" t="s">
        <v>106</v>
      </c>
      <c r="D85" s="132">
        <v>378392.58</v>
      </c>
      <c r="E85" s="132">
        <v>681410.53</v>
      </c>
      <c r="F85" s="132">
        <v>704465.53</v>
      </c>
      <c r="G85" s="132">
        <v>456866.52</v>
      </c>
      <c r="H85" s="132">
        <v>144814.03</v>
      </c>
      <c r="I85" s="132">
        <v>754543.32</v>
      </c>
      <c r="J85" s="132">
        <v>504570.82</v>
      </c>
      <c r="K85" s="132">
        <v>167469.41</v>
      </c>
      <c r="L85" s="133">
        <v>212411.03</v>
      </c>
      <c r="M85" s="72"/>
      <c r="N85" s="74"/>
      <c r="O85" s="74"/>
      <c r="P85" s="74"/>
      <c r="Q85" s="74"/>
      <c r="R85" s="74"/>
      <c r="S85" s="74"/>
      <c r="T85" s="74"/>
    </row>
    <row r="86" spans="2:20" ht="14.25" customHeight="1">
      <c r="B86" s="15" t="s">
        <v>107</v>
      </c>
      <c r="C86" s="7" t="s">
        <v>108</v>
      </c>
      <c r="D86" s="132">
        <v>0</v>
      </c>
      <c r="E86" s="132">
        <v>0</v>
      </c>
      <c r="F86" s="132">
        <v>0</v>
      </c>
      <c r="G86" s="132">
        <v>140000</v>
      </c>
      <c r="H86" s="132">
        <v>140000</v>
      </c>
      <c r="I86" s="132">
        <v>140000</v>
      </c>
      <c r="J86" s="132">
        <v>0</v>
      </c>
      <c r="K86" s="132">
        <v>134898.82</v>
      </c>
      <c r="L86" s="133">
        <v>140000</v>
      </c>
      <c r="M86" s="72"/>
      <c r="N86" s="74"/>
      <c r="O86" s="74"/>
      <c r="P86" s="74"/>
      <c r="Q86" s="74"/>
      <c r="R86" s="74"/>
      <c r="S86" s="74"/>
      <c r="T86" s="74"/>
    </row>
    <row r="87" spans="2:20" ht="14.25" customHeight="1">
      <c r="B87" s="15" t="s">
        <v>109</v>
      </c>
      <c r="C87" s="7" t="s">
        <v>110</v>
      </c>
      <c r="D87" s="132">
        <v>132537.5</v>
      </c>
      <c r="E87" s="132">
        <v>150862.3</v>
      </c>
      <c r="F87" s="132">
        <v>131173.88</v>
      </c>
      <c r="G87" s="132">
        <v>159239.76</v>
      </c>
      <c r="H87" s="132">
        <v>19382.26</v>
      </c>
      <c r="I87" s="132">
        <v>170244.56</v>
      </c>
      <c r="J87" s="132">
        <v>98622.84</v>
      </c>
      <c r="K87" s="132">
        <v>19382.26</v>
      </c>
      <c r="L87" s="133">
        <v>19382.26</v>
      </c>
      <c r="M87" s="72"/>
      <c r="N87" s="74"/>
      <c r="O87" s="74"/>
      <c r="P87" s="74"/>
      <c r="Q87" s="74"/>
      <c r="R87" s="74"/>
      <c r="S87" s="74"/>
      <c r="T87" s="74"/>
    </row>
    <row r="88" spans="2:20" ht="14.25" customHeight="1">
      <c r="B88" s="15" t="s">
        <v>111</v>
      </c>
      <c r="C88" s="7" t="s">
        <v>112</v>
      </c>
      <c r="D88" s="132">
        <v>0</v>
      </c>
      <c r="E88" s="132">
        <v>8001</v>
      </c>
      <c r="F88" s="132">
        <v>8000.07</v>
      </c>
      <c r="G88" s="132">
        <v>0</v>
      </c>
      <c r="H88" s="132">
        <v>0</v>
      </c>
      <c r="I88" s="132">
        <v>90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510930.08</v>
      </c>
      <c r="E90" s="132">
        <v>840273.83</v>
      </c>
      <c r="F90" s="132">
        <v>843639.48</v>
      </c>
      <c r="G90" s="132">
        <v>756106.28</v>
      </c>
      <c r="H90" s="132">
        <v>304196.29</v>
      </c>
      <c r="I90" s="132">
        <v>1064877.88</v>
      </c>
      <c r="J90" s="132">
        <v>603193.66</v>
      </c>
      <c r="K90" s="132">
        <v>321750.49</v>
      </c>
      <c r="L90" s="133">
        <v>371793.29</v>
      </c>
      <c r="M90" s="72"/>
      <c r="N90" s="74"/>
      <c r="O90" s="74"/>
      <c r="P90" s="74"/>
      <c r="Q90" s="74"/>
      <c r="R90" s="74"/>
      <c r="S90" s="74"/>
      <c r="T90" s="74"/>
    </row>
    <row r="91" spans="2:20" ht="14.25" customHeight="1">
      <c r="B91" s="15" t="s">
        <v>117</v>
      </c>
      <c r="C91" s="7" t="s">
        <v>118</v>
      </c>
      <c r="D91" s="132">
        <v>1644881.95</v>
      </c>
      <c r="E91" s="132">
        <v>1854377.42</v>
      </c>
      <c r="F91" s="132">
        <v>1691772.68</v>
      </c>
      <c r="G91" s="132">
        <v>1905790.44</v>
      </c>
      <c r="H91" s="132">
        <v>616553.6</v>
      </c>
      <c r="I91" s="132">
        <v>1938796.55</v>
      </c>
      <c r="J91" s="132">
        <v>1267524.42</v>
      </c>
      <c r="K91" s="132">
        <v>216832.19</v>
      </c>
      <c r="L91" s="133">
        <v>614241.95</v>
      </c>
      <c r="M91" s="72"/>
      <c r="N91" s="74"/>
      <c r="O91" s="74"/>
      <c r="P91" s="74"/>
      <c r="Q91" s="74"/>
      <c r="R91" s="74"/>
      <c r="S91" s="74"/>
      <c r="T91" s="74"/>
    </row>
    <row r="92" spans="2:20" ht="14.25" customHeight="1">
      <c r="B92" s="15" t="s">
        <v>119</v>
      </c>
      <c r="C92" s="7" t="s">
        <v>120</v>
      </c>
      <c r="D92" s="132">
        <v>338500</v>
      </c>
      <c r="E92" s="132">
        <v>373500</v>
      </c>
      <c r="F92" s="132">
        <v>445078.65</v>
      </c>
      <c r="G92" s="132">
        <v>458997.46</v>
      </c>
      <c r="H92" s="132">
        <v>688182.04</v>
      </c>
      <c r="I92" s="132">
        <v>484130.91</v>
      </c>
      <c r="J92" s="132">
        <v>290761.98</v>
      </c>
      <c r="K92" s="132">
        <v>31579.28</v>
      </c>
      <c r="L92" s="133">
        <v>679476.89</v>
      </c>
      <c r="M92" s="72"/>
      <c r="N92" s="74"/>
      <c r="O92" s="74"/>
      <c r="P92" s="74"/>
      <c r="Q92" s="74"/>
      <c r="R92" s="74"/>
      <c r="S92" s="74"/>
      <c r="T92" s="74"/>
    </row>
    <row r="93" spans="2:20" ht="14.25" customHeight="1">
      <c r="B93" s="15" t="s">
        <v>121</v>
      </c>
      <c r="C93" s="7" t="s">
        <v>122</v>
      </c>
      <c r="D93" s="132">
        <v>4500</v>
      </c>
      <c r="E93" s="132">
        <v>4500</v>
      </c>
      <c r="F93" s="132">
        <v>2823.12</v>
      </c>
      <c r="G93" s="132">
        <v>5066.71</v>
      </c>
      <c r="H93" s="132">
        <v>288.22</v>
      </c>
      <c r="I93" s="132">
        <v>4788.22</v>
      </c>
      <c r="J93" s="132">
        <v>2680.17</v>
      </c>
      <c r="K93" s="132">
        <v>62.73</v>
      </c>
      <c r="L93" s="133">
        <v>121.03</v>
      </c>
      <c r="M93" s="72"/>
      <c r="N93" s="74"/>
      <c r="O93" s="74"/>
      <c r="P93" s="74"/>
      <c r="Q93" s="74"/>
      <c r="R93" s="74"/>
      <c r="S93" s="74"/>
      <c r="T93" s="74"/>
    </row>
    <row r="94" spans="2:20" ht="14.25" customHeight="1">
      <c r="B94" s="15" t="s">
        <v>123</v>
      </c>
      <c r="C94" s="7" t="s">
        <v>124</v>
      </c>
      <c r="D94" s="132">
        <v>136000</v>
      </c>
      <c r="E94" s="132">
        <v>78383.25</v>
      </c>
      <c r="F94" s="132">
        <v>78383.25</v>
      </c>
      <c r="G94" s="132">
        <v>136000</v>
      </c>
      <c r="H94" s="132">
        <v>0</v>
      </c>
      <c r="I94" s="132">
        <v>78383.25</v>
      </c>
      <c r="J94" s="132">
        <v>78383.25</v>
      </c>
      <c r="K94" s="132">
        <v>0</v>
      </c>
      <c r="L94" s="133">
        <v>0</v>
      </c>
      <c r="M94" s="72"/>
      <c r="N94" s="74"/>
      <c r="O94" s="74"/>
      <c r="P94" s="74"/>
      <c r="Q94" s="74"/>
      <c r="R94" s="74"/>
      <c r="S94" s="74"/>
      <c r="T94" s="74"/>
    </row>
    <row r="95" spans="2:20" ht="14.25" customHeight="1">
      <c r="B95" s="84" t="s">
        <v>125</v>
      </c>
      <c r="C95" s="7" t="s">
        <v>126</v>
      </c>
      <c r="D95" s="132">
        <v>407997.82</v>
      </c>
      <c r="E95" s="132">
        <v>508255.22</v>
      </c>
      <c r="F95" s="132">
        <v>441559.86</v>
      </c>
      <c r="G95" s="132">
        <v>519130.72</v>
      </c>
      <c r="H95" s="132">
        <v>116764.84</v>
      </c>
      <c r="I95" s="132">
        <v>599711.92</v>
      </c>
      <c r="J95" s="132">
        <v>311386.52</v>
      </c>
      <c r="K95" s="132">
        <v>83339.01</v>
      </c>
      <c r="L95" s="133">
        <v>92746.97</v>
      </c>
      <c r="M95" s="72"/>
      <c r="N95" s="74"/>
      <c r="O95" s="74"/>
      <c r="P95" s="74"/>
      <c r="Q95" s="74"/>
      <c r="R95" s="74"/>
      <c r="S95" s="74"/>
      <c r="T95" s="74"/>
    </row>
    <row r="96" spans="2:20" ht="14.25" customHeight="1">
      <c r="B96" s="85" t="s">
        <v>127</v>
      </c>
      <c r="C96" s="16" t="s">
        <v>128</v>
      </c>
      <c r="D96" s="132">
        <v>2531879.77</v>
      </c>
      <c r="E96" s="132">
        <v>2819015.89</v>
      </c>
      <c r="F96" s="132">
        <v>2659617.56</v>
      </c>
      <c r="G96" s="132">
        <v>3024985.33</v>
      </c>
      <c r="H96" s="132">
        <v>1421788.7</v>
      </c>
      <c r="I96" s="132">
        <v>3105810.85</v>
      </c>
      <c r="J96" s="132">
        <v>1950736.34</v>
      </c>
      <c r="K96" s="132">
        <v>331813.21</v>
      </c>
      <c r="L96" s="133">
        <v>1386586.84</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9836295.25</v>
      </c>
      <c r="E98" s="132">
        <v>11582650.5</v>
      </c>
      <c r="F98" s="132">
        <v>2560629.44</v>
      </c>
      <c r="G98" s="132">
        <v>10444427.43</v>
      </c>
      <c r="H98" s="132">
        <v>975274.89</v>
      </c>
      <c r="I98" s="132">
        <v>10219759.3</v>
      </c>
      <c r="J98" s="132">
        <v>1856280</v>
      </c>
      <c r="K98" s="132">
        <v>497923.93</v>
      </c>
      <c r="L98" s="133">
        <v>867934.62</v>
      </c>
      <c r="M98" s="72"/>
      <c r="N98" s="74"/>
      <c r="O98" s="74"/>
      <c r="P98" s="74"/>
      <c r="Q98" s="74"/>
      <c r="R98" s="74"/>
      <c r="S98" s="74"/>
      <c r="T98" s="74"/>
    </row>
    <row r="99" spans="2:20" ht="14.25" customHeight="1">
      <c r="B99" s="15" t="s">
        <v>132</v>
      </c>
      <c r="C99" s="7" t="s">
        <v>133</v>
      </c>
      <c r="D99" s="132">
        <v>9668341.55</v>
      </c>
      <c r="E99" s="132">
        <v>9668341.55</v>
      </c>
      <c r="F99" s="132">
        <v>9656853.26</v>
      </c>
      <c r="G99" s="132">
        <v>9668341.55</v>
      </c>
      <c r="H99" s="132">
        <v>0</v>
      </c>
      <c r="I99" s="132">
        <v>9668341.55</v>
      </c>
      <c r="J99" s="132">
        <v>40899.49</v>
      </c>
      <c r="K99" s="132">
        <v>0</v>
      </c>
      <c r="L99" s="133">
        <v>0</v>
      </c>
      <c r="M99" s="72"/>
      <c r="N99" s="74"/>
      <c r="O99" s="74"/>
      <c r="P99" s="74"/>
      <c r="Q99" s="74"/>
      <c r="R99" s="74"/>
      <c r="S99" s="74"/>
      <c r="T99" s="74"/>
    </row>
    <row r="100" spans="2:20" ht="14.25" customHeight="1">
      <c r="B100" s="15" t="s">
        <v>134</v>
      </c>
      <c r="C100" s="7" t="s">
        <v>135</v>
      </c>
      <c r="D100" s="132">
        <v>45017.12</v>
      </c>
      <c r="E100" s="132">
        <v>93236.73</v>
      </c>
      <c r="F100" s="132">
        <v>117381.06</v>
      </c>
      <c r="G100" s="132">
        <v>415017.12</v>
      </c>
      <c r="H100" s="132">
        <v>0</v>
      </c>
      <c r="I100" s="132">
        <v>93236.73</v>
      </c>
      <c r="J100" s="132">
        <v>117381.06</v>
      </c>
      <c r="K100" s="132">
        <v>0</v>
      </c>
      <c r="L100" s="133">
        <v>0</v>
      </c>
      <c r="M100" s="72"/>
      <c r="N100" s="74"/>
      <c r="O100" s="74"/>
      <c r="P100" s="74"/>
      <c r="Q100" s="74"/>
      <c r="R100" s="74"/>
      <c r="S100" s="74"/>
      <c r="T100" s="74"/>
    </row>
    <row r="101" spans="2:20" ht="14.25" customHeight="1">
      <c r="B101" s="15" t="s">
        <v>136</v>
      </c>
      <c r="C101" s="7" t="s">
        <v>137</v>
      </c>
      <c r="D101" s="132">
        <v>251400</v>
      </c>
      <c r="E101" s="132">
        <v>321654.96</v>
      </c>
      <c r="F101" s="132">
        <v>640583.63</v>
      </c>
      <c r="G101" s="132">
        <v>572604.92</v>
      </c>
      <c r="H101" s="132">
        <v>321204.92</v>
      </c>
      <c r="I101" s="132">
        <v>642859.88</v>
      </c>
      <c r="J101" s="132">
        <v>636922.9</v>
      </c>
      <c r="K101" s="132">
        <v>321204.92</v>
      </c>
      <c r="L101" s="133">
        <v>321204.92</v>
      </c>
      <c r="M101" s="72"/>
      <c r="N101" s="74"/>
      <c r="O101" s="74"/>
      <c r="P101" s="74"/>
      <c r="Q101" s="74"/>
      <c r="R101" s="74"/>
      <c r="S101" s="74"/>
      <c r="T101" s="74"/>
    </row>
    <row r="102" spans="2:20" ht="14.25" customHeight="1">
      <c r="B102" s="85" t="s">
        <v>138</v>
      </c>
      <c r="C102" s="16" t="s">
        <v>139</v>
      </c>
      <c r="D102" s="132">
        <v>19801053.92</v>
      </c>
      <c r="E102" s="132">
        <v>21665883.74</v>
      </c>
      <c r="F102" s="132">
        <v>12975447.39</v>
      </c>
      <c r="G102" s="132">
        <v>21100391.02</v>
      </c>
      <c r="H102" s="132">
        <v>1296479.81</v>
      </c>
      <c r="I102" s="132">
        <v>20624197.46</v>
      </c>
      <c r="J102" s="132">
        <v>2651483.45</v>
      </c>
      <c r="K102" s="132">
        <v>819128.85</v>
      </c>
      <c r="L102" s="133">
        <v>1189139.54</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4204786.21</v>
      </c>
      <c r="E113" s="132">
        <v>4204786.21</v>
      </c>
      <c r="F113" s="132">
        <v>0</v>
      </c>
      <c r="G113" s="132">
        <v>4204786.21</v>
      </c>
      <c r="H113" s="132">
        <v>0</v>
      </c>
      <c r="I113" s="132">
        <v>4204786.21</v>
      </c>
      <c r="J113" s="132">
        <v>0</v>
      </c>
      <c r="K113" s="132">
        <v>0</v>
      </c>
      <c r="L113" s="133">
        <v>0</v>
      </c>
      <c r="M113" s="72"/>
      <c r="N113" s="74"/>
      <c r="O113" s="74"/>
      <c r="P113" s="74"/>
      <c r="Q113" s="74"/>
      <c r="R113" s="74"/>
      <c r="S113" s="74"/>
      <c r="T113" s="74"/>
    </row>
    <row r="114" spans="2:20" ht="14.25" customHeight="1">
      <c r="B114" s="17" t="s">
        <v>162</v>
      </c>
      <c r="C114" s="16" t="s">
        <v>163</v>
      </c>
      <c r="D114" s="132">
        <v>4204786.21</v>
      </c>
      <c r="E114" s="132">
        <v>4204786.21</v>
      </c>
      <c r="F114" s="132">
        <v>0</v>
      </c>
      <c r="G114" s="132">
        <v>4204786.21</v>
      </c>
      <c r="H114" s="132">
        <v>0</v>
      </c>
      <c r="I114" s="132">
        <v>4204786.21</v>
      </c>
      <c r="J114" s="132">
        <v>0</v>
      </c>
      <c r="K114" s="132">
        <v>0</v>
      </c>
      <c r="L114" s="133">
        <v>0</v>
      </c>
      <c r="M114" s="72"/>
      <c r="N114" s="74"/>
      <c r="O114" s="74"/>
      <c r="P114" s="74"/>
      <c r="Q114" s="74"/>
      <c r="R114" s="74"/>
      <c r="S114" s="74"/>
      <c r="T114" s="74"/>
    </row>
    <row r="115" spans="2:20" ht="14.25" customHeight="1">
      <c r="B115" s="15" t="s">
        <v>164</v>
      </c>
      <c r="C115" s="7" t="s">
        <v>165</v>
      </c>
      <c r="D115" s="132">
        <v>1842000</v>
      </c>
      <c r="E115" s="132">
        <v>4525000</v>
      </c>
      <c r="F115" s="132">
        <v>3043270.79</v>
      </c>
      <c r="G115" s="132">
        <v>1873156.15</v>
      </c>
      <c r="H115" s="132">
        <v>6348.47</v>
      </c>
      <c r="I115" s="132">
        <v>4528607.46</v>
      </c>
      <c r="J115" s="132">
        <v>2907990.49</v>
      </c>
      <c r="K115" s="132">
        <v>3053.94</v>
      </c>
      <c r="L115" s="133">
        <v>6348.47</v>
      </c>
      <c r="M115" s="72"/>
      <c r="N115" s="74"/>
      <c r="O115" s="74"/>
      <c r="P115" s="74"/>
      <c r="Q115" s="74"/>
      <c r="R115" s="74"/>
      <c r="S115" s="74"/>
      <c r="T115" s="74"/>
    </row>
    <row r="116" spans="2:20" ht="14.25" customHeight="1">
      <c r="B116" s="15" t="s">
        <v>166</v>
      </c>
      <c r="C116" s="7" t="s">
        <v>167</v>
      </c>
      <c r="D116" s="132">
        <v>225000</v>
      </c>
      <c r="E116" s="132">
        <v>240000</v>
      </c>
      <c r="F116" s="132">
        <v>87689.88</v>
      </c>
      <c r="G116" s="132">
        <v>235760.27</v>
      </c>
      <c r="H116" s="132">
        <v>1720.66</v>
      </c>
      <c r="I116" s="132">
        <v>241720.66</v>
      </c>
      <c r="J116" s="132">
        <v>86055.5</v>
      </c>
      <c r="K116" s="132">
        <v>1694.41</v>
      </c>
      <c r="L116" s="133">
        <v>1720.66</v>
      </c>
      <c r="M116" s="72"/>
      <c r="N116" s="74"/>
      <c r="O116" s="74"/>
      <c r="P116" s="74"/>
      <c r="Q116" s="74"/>
      <c r="R116" s="74"/>
      <c r="S116" s="74"/>
      <c r="T116" s="74"/>
    </row>
    <row r="117" spans="2:20" ht="14.25" customHeight="1">
      <c r="B117" s="85">
        <v>90000</v>
      </c>
      <c r="C117" s="16" t="s">
        <v>168</v>
      </c>
      <c r="D117" s="132">
        <v>2067000</v>
      </c>
      <c r="E117" s="132">
        <v>4765000</v>
      </c>
      <c r="F117" s="132">
        <v>3130960.67</v>
      </c>
      <c r="G117" s="132">
        <v>2108916.42</v>
      </c>
      <c r="H117" s="132">
        <v>8069.13</v>
      </c>
      <c r="I117" s="132">
        <v>4770328.12</v>
      </c>
      <c r="J117" s="132">
        <v>2994045.99</v>
      </c>
      <c r="K117" s="132">
        <v>4748.35</v>
      </c>
      <c r="L117" s="133">
        <v>8069.13</v>
      </c>
      <c r="M117" s="72"/>
      <c r="N117" s="74"/>
      <c r="O117" s="74"/>
      <c r="P117" s="74"/>
      <c r="Q117" s="74"/>
      <c r="R117" s="74"/>
      <c r="S117" s="74"/>
      <c r="T117" s="74"/>
    </row>
    <row r="118" spans="2:20" ht="15.75" customHeight="1">
      <c r="B118" s="18" t="s">
        <v>169</v>
      </c>
      <c r="C118" s="19" t="s">
        <v>170</v>
      </c>
      <c r="D118" s="35">
        <f>D84+D90+D96+D102+D107+D112+D114+D117</f>
        <v>35424894.82</v>
      </c>
      <c r="E118" s="35">
        <f aca="true" t="shared" si="0" ref="E118:L118">E84+E90+E96+E102+E107+E112+E114+E117</f>
        <v>40800097.309999995</v>
      </c>
      <c r="F118" s="35">
        <f t="shared" si="0"/>
        <v>26039200.07</v>
      </c>
      <c r="G118" s="35">
        <f t="shared" si="0"/>
        <v>38058225.550000004</v>
      </c>
      <c r="H118" s="35">
        <f t="shared" si="0"/>
        <v>5579496.03</v>
      </c>
      <c r="I118" s="35">
        <f t="shared" si="0"/>
        <v>40813178.85</v>
      </c>
      <c r="J118" s="35">
        <f t="shared" si="0"/>
        <v>13159131.270000001</v>
      </c>
      <c r="K118" s="35">
        <f t="shared" si="0"/>
        <v>3728999.5300000003</v>
      </c>
      <c r="L118" s="35">
        <f t="shared" si="0"/>
        <v>5676535.06</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32">
        <v>157082</v>
      </c>
      <c r="E125" s="132">
        <v>150100.2</v>
      </c>
      <c r="F125" s="132">
        <v>0</v>
      </c>
      <c r="G125" s="132">
        <v>0</v>
      </c>
      <c r="H125" s="132">
        <v>146914.72</v>
      </c>
      <c r="I125" s="132">
        <v>0</v>
      </c>
      <c r="J125" s="35">
        <f>E125-H125-I125</f>
        <v>3185.4800000000105</v>
      </c>
      <c r="K125" s="132">
        <v>196070.67</v>
      </c>
      <c r="L125" s="132">
        <v>36272.7</v>
      </c>
      <c r="M125" s="132">
        <v>186372.9</v>
      </c>
      <c r="N125" s="132">
        <v>139810.33</v>
      </c>
      <c r="O125" s="132">
        <v>36001.09</v>
      </c>
      <c r="P125" s="132">
        <v>36061.09</v>
      </c>
      <c r="Q125" s="37"/>
    </row>
    <row r="126" spans="2:17" ht="14.25" customHeight="1">
      <c r="B126" s="21" t="s">
        <v>174</v>
      </c>
      <c r="C126" s="22" t="s">
        <v>175</v>
      </c>
      <c r="D126" s="132">
        <v>345800.08</v>
      </c>
      <c r="E126" s="132">
        <v>395196.55</v>
      </c>
      <c r="F126" s="132">
        <v>0</v>
      </c>
      <c r="G126" s="132">
        <v>35242.84</v>
      </c>
      <c r="H126" s="132">
        <v>340991.91</v>
      </c>
      <c r="I126" s="132">
        <v>35242.84</v>
      </c>
      <c r="J126" s="35">
        <f aca="true" t="shared" si="1" ref="J126:J189">E126-H126-I126</f>
        <v>18961.800000000017</v>
      </c>
      <c r="K126" s="132">
        <v>375170.16</v>
      </c>
      <c r="L126" s="132">
        <v>12915.77</v>
      </c>
      <c r="M126" s="132">
        <v>372866.32</v>
      </c>
      <c r="N126" s="132">
        <v>333536.6</v>
      </c>
      <c r="O126" s="132">
        <v>12915.77</v>
      </c>
      <c r="P126" s="132">
        <v>12915.77</v>
      </c>
      <c r="Q126" s="37"/>
    </row>
    <row r="127" spans="2:17" ht="14.25" customHeight="1">
      <c r="B127" s="21" t="s">
        <v>176</v>
      </c>
      <c r="C127" s="22" t="s">
        <v>177</v>
      </c>
      <c r="D127" s="132">
        <v>203094.66</v>
      </c>
      <c r="E127" s="132">
        <v>195892.36</v>
      </c>
      <c r="F127" s="132">
        <v>0</v>
      </c>
      <c r="G127" s="132">
        <v>2601.32</v>
      </c>
      <c r="H127" s="132">
        <v>185758.77</v>
      </c>
      <c r="I127" s="132">
        <v>2601.32</v>
      </c>
      <c r="J127" s="35">
        <f t="shared" si="1"/>
        <v>7532.269999999997</v>
      </c>
      <c r="K127" s="132">
        <v>217370.19</v>
      </c>
      <c r="L127" s="132">
        <v>35679.61</v>
      </c>
      <c r="M127" s="132">
        <v>205102.86</v>
      </c>
      <c r="N127" s="132">
        <v>151038.79</v>
      </c>
      <c r="O127" s="132">
        <v>35679.61</v>
      </c>
      <c r="P127" s="132">
        <v>35679.61</v>
      </c>
      <c r="Q127" s="37"/>
    </row>
    <row r="128" spans="2:17" ht="14.25" customHeight="1">
      <c r="B128" s="21" t="s">
        <v>178</v>
      </c>
      <c r="C128" s="22" t="s">
        <v>179</v>
      </c>
      <c r="D128" s="132">
        <v>137925.72</v>
      </c>
      <c r="E128" s="132">
        <v>161180.44</v>
      </c>
      <c r="F128" s="132">
        <v>0</v>
      </c>
      <c r="G128" s="132">
        <v>9886.09</v>
      </c>
      <c r="H128" s="132">
        <v>147911.09</v>
      </c>
      <c r="I128" s="132">
        <v>9886.09</v>
      </c>
      <c r="J128" s="35">
        <f t="shared" si="1"/>
        <v>3383.2600000000057</v>
      </c>
      <c r="K128" s="132">
        <v>151160.52</v>
      </c>
      <c r="L128" s="132">
        <v>16210.02</v>
      </c>
      <c r="M128" s="132">
        <v>163538.46</v>
      </c>
      <c r="N128" s="132">
        <v>135245.09</v>
      </c>
      <c r="O128" s="132">
        <v>14316.12</v>
      </c>
      <c r="P128" s="132">
        <v>15812.28</v>
      </c>
      <c r="Q128" s="37"/>
    </row>
    <row r="129" spans="2:17" ht="14.25" customHeight="1">
      <c r="B129" s="21" t="s">
        <v>180</v>
      </c>
      <c r="C129" s="22" t="s">
        <v>181</v>
      </c>
      <c r="D129" s="132">
        <v>61414.19</v>
      </c>
      <c r="E129" s="132">
        <v>71054.53</v>
      </c>
      <c r="F129" s="132">
        <v>0</v>
      </c>
      <c r="G129" s="132">
        <v>331.8</v>
      </c>
      <c r="H129" s="132">
        <v>61300.07</v>
      </c>
      <c r="I129" s="132">
        <v>331.8</v>
      </c>
      <c r="J129" s="35">
        <f t="shared" si="1"/>
        <v>9422.66</v>
      </c>
      <c r="K129" s="132">
        <v>68028.67</v>
      </c>
      <c r="L129" s="132">
        <v>4960.98</v>
      </c>
      <c r="M129" s="132">
        <v>75683.71</v>
      </c>
      <c r="N129" s="132">
        <v>52967.35</v>
      </c>
      <c r="O129" s="132">
        <v>4960.98</v>
      </c>
      <c r="P129" s="132">
        <v>4960.98</v>
      </c>
      <c r="Q129" s="37"/>
    </row>
    <row r="130" spans="2:17" ht="14.25" customHeight="1">
      <c r="B130" s="21" t="s">
        <v>182</v>
      </c>
      <c r="C130" s="22" t="s">
        <v>183</v>
      </c>
      <c r="D130" s="132">
        <v>340673.11</v>
      </c>
      <c r="E130" s="132">
        <v>386125.25</v>
      </c>
      <c r="F130" s="132">
        <v>0</v>
      </c>
      <c r="G130" s="132">
        <v>32415</v>
      </c>
      <c r="H130" s="132">
        <v>303112.64</v>
      </c>
      <c r="I130" s="132">
        <v>32415</v>
      </c>
      <c r="J130" s="35">
        <f t="shared" si="1"/>
        <v>50597.609999999986</v>
      </c>
      <c r="K130" s="132">
        <v>368252.77</v>
      </c>
      <c r="L130" s="132">
        <v>12597.17</v>
      </c>
      <c r="M130" s="132">
        <v>366307.42</v>
      </c>
      <c r="N130" s="132">
        <v>277735.08</v>
      </c>
      <c r="O130" s="132">
        <v>10592.49</v>
      </c>
      <c r="P130" s="132">
        <v>10592.49</v>
      </c>
      <c r="Q130" s="37"/>
    </row>
    <row r="131" spans="2:17" ht="14.25" customHeight="1">
      <c r="B131" s="21" t="s">
        <v>184</v>
      </c>
      <c r="C131" s="22" t="s">
        <v>185</v>
      </c>
      <c r="D131" s="132">
        <v>168245.57</v>
      </c>
      <c r="E131" s="132">
        <v>211190.45</v>
      </c>
      <c r="F131" s="132">
        <v>0</v>
      </c>
      <c r="G131" s="132">
        <v>1282.77</v>
      </c>
      <c r="H131" s="132">
        <v>188279.04</v>
      </c>
      <c r="I131" s="132">
        <v>1282.77</v>
      </c>
      <c r="J131" s="35">
        <f t="shared" si="1"/>
        <v>21628.640000000003</v>
      </c>
      <c r="K131" s="132">
        <v>172644.42</v>
      </c>
      <c r="L131" s="132">
        <v>2479.64</v>
      </c>
      <c r="M131" s="132">
        <v>212387.32</v>
      </c>
      <c r="N131" s="132">
        <v>186365.19</v>
      </c>
      <c r="O131" s="132">
        <v>1600.86</v>
      </c>
      <c r="P131" s="132">
        <v>2478.44</v>
      </c>
      <c r="Q131" s="37"/>
    </row>
    <row r="132" spans="2:17" ht="14.25" customHeight="1">
      <c r="B132" s="21" t="s">
        <v>186</v>
      </c>
      <c r="C132" s="22" t="s">
        <v>187</v>
      </c>
      <c r="D132" s="132">
        <v>131592.55</v>
      </c>
      <c r="E132" s="132">
        <v>137409.74</v>
      </c>
      <c r="F132" s="132">
        <v>0</v>
      </c>
      <c r="G132" s="132">
        <v>0</v>
      </c>
      <c r="H132" s="132">
        <v>122495.27</v>
      </c>
      <c r="I132" s="132">
        <v>0</v>
      </c>
      <c r="J132" s="35">
        <f t="shared" si="1"/>
        <v>14914.469999999987</v>
      </c>
      <c r="K132" s="132">
        <v>175727.31</v>
      </c>
      <c r="L132" s="132">
        <v>41228.9</v>
      </c>
      <c r="M132" s="132">
        <v>178638.64</v>
      </c>
      <c r="N132" s="132">
        <v>112777.93</v>
      </c>
      <c r="O132" s="132">
        <v>38881.51</v>
      </c>
      <c r="P132" s="132">
        <v>39247.51</v>
      </c>
      <c r="Q132" s="37"/>
    </row>
    <row r="133" spans="2:17" ht="14.25" customHeight="1">
      <c r="B133" s="21" t="s">
        <v>188</v>
      </c>
      <c r="C133" s="22" t="s">
        <v>189</v>
      </c>
      <c r="D133" s="132">
        <v>0</v>
      </c>
      <c r="E133" s="132">
        <v>0</v>
      </c>
      <c r="F133" s="132">
        <v>0</v>
      </c>
      <c r="G133" s="132">
        <v>0</v>
      </c>
      <c r="H133" s="132">
        <v>0</v>
      </c>
      <c r="I133" s="132">
        <v>0</v>
      </c>
      <c r="J133" s="35">
        <f t="shared" si="1"/>
        <v>0</v>
      </c>
      <c r="K133" s="132">
        <v>0</v>
      </c>
      <c r="L133" s="132">
        <v>0</v>
      </c>
      <c r="M133" s="132">
        <v>0</v>
      </c>
      <c r="N133" s="132">
        <v>0</v>
      </c>
      <c r="O133" s="132">
        <v>0</v>
      </c>
      <c r="P133" s="132">
        <v>0</v>
      </c>
      <c r="Q133" s="37"/>
    </row>
    <row r="134" spans="2:17" ht="14.25" customHeight="1">
      <c r="B134" s="21" t="s">
        <v>190</v>
      </c>
      <c r="C134" s="22" t="s">
        <v>191</v>
      </c>
      <c r="D134" s="132">
        <v>409277.81</v>
      </c>
      <c r="E134" s="132">
        <v>633301.92</v>
      </c>
      <c r="F134" s="132">
        <v>0</v>
      </c>
      <c r="G134" s="132">
        <v>228259.52</v>
      </c>
      <c r="H134" s="132">
        <v>381504.45</v>
      </c>
      <c r="I134" s="132">
        <v>228259.52</v>
      </c>
      <c r="J134" s="35">
        <f t="shared" si="1"/>
        <v>23537.95000000004</v>
      </c>
      <c r="K134" s="132">
        <v>549071.32</v>
      </c>
      <c r="L134" s="132">
        <v>32526.48</v>
      </c>
      <c r="M134" s="132">
        <v>432202.36</v>
      </c>
      <c r="N134" s="132">
        <v>349626.55</v>
      </c>
      <c r="O134" s="132">
        <v>24074.76</v>
      </c>
      <c r="P134" s="132">
        <v>32526.47</v>
      </c>
      <c r="Q134" s="37"/>
    </row>
    <row r="135" spans="2:17" ht="14.25" customHeight="1">
      <c r="B135" s="21" t="s">
        <v>192</v>
      </c>
      <c r="C135" s="22" t="s">
        <v>193</v>
      </c>
      <c r="D135" s="132">
        <v>386029.28</v>
      </c>
      <c r="E135" s="132">
        <v>582145.39</v>
      </c>
      <c r="F135" s="132">
        <v>0</v>
      </c>
      <c r="G135" s="132">
        <v>86288.96</v>
      </c>
      <c r="H135" s="132">
        <v>443864.43</v>
      </c>
      <c r="I135" s="132">
        <v>86288.96</v>
      </c>
      <c r="J135" s="35">
        <f t="shared" si="1"/>
        <v>51992.000000000015</v>
      </c>
      <c r="K135" s="132">
        <v>492256.02</v>
      </c>
      <c r="L135" s="132">
        <v>43757.62</v>
      </c>
      <c r="M135" s="132">
        <v>539614.05</v>
      </c>
      <c r="N135" s="132">
        <v>414344.08</v>
      </c>
      <c r="O135" s="132">
        <v>42358.12</v>
      </c>
      <c r="P135" s="132">
        <v>42358.12</v>
      </c>
      <c r="Q135" s="37"/>
    </row>
    <row r="136" spans="2:17" ht="14.25" customHeight="1">
      <c r="B136" s="23" t="s">
        <v>194</v>
      </c>
      <c r="C136" s="24" t="s">
        <v>195</v>
      </c>
      <c r="D136" s="132">
        <v>2341134.97</v>
      </c>
      <c r="E136" s="132">
        <v>2923596.83</v>
      </c>
      <c r="F136" s="132">
        <v>0</v>
      </c>
      <c r="G136" s="132">
        <v>396308.3</v>
      </c>
      <c r="H136" s="132">
        <v>2322132.39</v>
      </c>
      <c r="I136" s="132">
        <v>396308.3</v>
      </c>
      <c r="J136" s="35">
        <f t="shared" si="1"/>
        <v>205156.13999999996</v>
      </c>
      <c r="K136" s="132">
        <v>2765752.05</v>
      </c>
      <c r="L136" s="132">
        <v>238628.89</v>
      </c>
      <c r="M136" s="132">
        <v>2732714.04</v>
      </c>
      <c r="N136" s="132">
        <v>2153446.99</v>
      </c>
      <c r="O136" s="132">
        <v>221381.31</v>
      </c>
      <c r="P136" s="132">
        <v>232632.76</v>
      </c>
      <c r="Q136" s="37"/>
    </row>
    <row r="137" spans="2:17" ht="14.25" customHeight="1">
      <c r="B137" s="21" t="s">
        <v>196</v>
      </c>
      <c r="C137" s="22" t="s">
        <v>197</v>
      </c>
      <c r="D137" s="132">
        <v>0</v>
      </c>
      <c r="E137" s="132">
        <v>0</v>
      </c>
      <c r="F137" s="132">
        <v>0</v>
      </c>
      <c r="G137" s="132">
        <v>0</v>
      </c>
      <c r="H137" s="132">
        <v>0</v>
      </c>
      <c r="I137" s="132">
        <v>0</v>
      </c>
      <c r="J137" s="35">
        <f t="shared" si="1"/>
        <v>0</v>
      </c>
      <c r="K137" s="132">
        <v>0</v>
      </c>
      <c r="L137" s="132">
        <v>0</v>
      </c>
      <c r="M137" s="132">
        <v>0</v>
      </c>
      <c r="N137" s="132">
        <v>0</v>
      </c>
      <c r="O137" s="132">
        <v>0</v>
      </c>
      <c r="P137" s="132">
        <v>0</v>
      </c>
      <c r="Q137" s="37"/>
    </row>
    <row r="138" spans="2:17" ht="14.25" customHeight="1">
      <c r="B138" s="21" t="s">
        <v>198</v>
      </c>
      <c r="C138" s="22" t="s">
        <v>199</v>
      </c>
      <c r="D138" s="132">
        <v>0</v>
      </c>
      <c r="E138" s="132">
        <v>0</v>
      </c>
      <c r="F138" s="132">
        <v>0</v>
      </c>
      <c r="G138" s="132">
        <v>0</v>
      </c>
      <c r="H138" s="132">
        <v>0</v>
      </c>
      <c r="I138" s="132">
        <v>0</v>
      </c>
      <c r="J138" s="35">
        <f t="shared" si="1"/>
        <v>0</v>
      </c>
      <c r="K138" s="132">
        <v>0</v>
      </c>
      <c r="L138" s="132">
        <v>0</v>
      </c>
      <c r="M138" s="132">
        <v>0</v>
      </c>
      <c r="N138" s="132">
        <v>0</v>
      </c>
      <c r="O138" s="132">
        <v>0</v>
      </c>
      <c r="P138" s="132">
        <v>0</v>
      </c>
      <c r="Q138" s="37"/>
    </row>
    <row r="139" spans="2:17" ht="14.25" customHeight="1">
      <c r="B139" s="23" t="s">
        <v>200</v>
      </c>
      <c r="C139" s="24" t="s">
        <v>201</v>
      </c>
      <c r="D139" s="132">
        <v>0</v>
      </c>
      <c r="E139" s="132">
        <v>0</v>
      </c>
      <c r="F139" s="132">
        <v>0</v>
      </c>
      <c r="G139" s="132">
        <v>0</v>
      </c>
      <c r="H139" s="132">
        <v>0</v>
      </c>
      <c r="I139" s="132">
        <v>0</v>
      </c>
      <c r="J139" s="35">
        <f t="shared" si="1"/>
        <v>0</v>
      </c>
      <c r="K139" s="132">
        <v>0</v>
      </c>
      <c r="L139" s="132">
        <v>0</v>
      </c>
      <c r="M139" s="132">
        <v>0</v>
      </c>
      <c r="N139" s="132">
        <v>0</v>
      </c>
      <c r="O139" s="132">
        <v>0</v>
      </c>
      <c r="P139" s="132">
        <v>0</v>
      </c>
      <c r="Q139" s="37"/>
    </row>
    <row r="140" spans="2:17" ht="14.25" customHeight="1">
      <c r="B140" s="21" t="s">
        <v>202</v>
      </c>
      <c r="C140" s="22" t="s">
        <v>203</v>
      </c>
      <c r="D140" s="132">
        <v>944704.05</v>
      </c>
      <c r="E140" s="132">
        <v>1066905.92</v>
      </c>
      <c r="F140" s="132">
        <v>0</v>
      </c>
      <c r="G140" s="132">
        <v>13331.74</v>
      </c>
      <c r="H140" s="132">
        <v>646291.06</v>
      </c>
      <c r="I140" s="132">
        <v>13331.74</v>
      </c>
      <c r="J140" s="35">
        <f t="shared" si="1"/>
        <v>407283.1199999999</v>
      </c>
      <c r="K140" s="132">
        <v>1143300.45</v>
      </c>
      <c r="L140" s="132">
        <v>32108.87</v>
      </c>
      <c r="M140" s="132">
        <v>1085683.05</v>
      </c>
      <c r="N140" s="132">
        <v>580591.4</v>
      </c>
      <c r="O140" s="132">
        <v>32097.47</v>
      </c>
      <c r="P140" s="132">
        <v>32097.47</v>
      </c>
      <c r="Q140" s="37"/>
    </row>
    <row r="141" spans="2:17" ht="14.25" customHeight="1">
      <c r="B141" s="21" t="s">
        <v>204</v>
      </c>
      <c r="C141" s="22" t="s">
        <v>205</v>
      </c>
      <c r="D141" s="132">
        <v>1234797.45</v>
      </c>
      <c r="E141" s="132">
        <v>1243462.85</v>
      </c>
      <c r="F141" s="132">
        <v>0</v>
      </c>
      <c r="G141" s="132">
        <v>0</v>
      </c>
      <c r="H141" s="132">
        <v>42688.47</v>
      </c>
      <c r="I141" s="132">
        <v>0</v>
      </c>
      <c r="J141" s="35">
        <f t="shared" si="1"/>
        <v>1200774.3800000001</v>
      </c>
      <c r="K141" s="132">
        <v>1236022.11</v>
      </c>
      <c r="L141" s="132">
        <v>263.08</v>
      </c>
      <c r="M141" s="132">
        <v>1243725.93</v>
      </c>
      <c r="N141" s="132">
        <v>25168.62</v>
      </c>
      <c r="O141" s="132">
        <v>263.08</v>
      </c>
      <c r="P141" s="132">
        <v>263.08</v>
      </c>
      <c r="Q141" s="37"/>
    </row>
    <row r="142" spans="2:17" ht="14.25" customHeight="1">
      <c r="B142" s="23" t="s">
        <v>206</v>
      </c>
      <c r="C142" s="24" t="s">
        <v>207</v>
      </c>
      <c r="D142" s="132">
        <v>2179501.5</v>
      </c>
      <c r="E142" s="132">
        <v>2310368.77</v>
      </c>
      <c r="F142" s="132">
        <v>0</v>
      </c>
      <c r="G142" s="132">
        <v>13331.74</v>
      </c>
      <c r="H142" s="132">
        <v>688979.53</v>
      </c>
      <c r="I142" s="132">
        <v>13331.74</v>
      </c>
      <c r="J142" s="35">
        <f t="shared" si="1"/>
        <v>1608057.5</v>
      </c>
      <c r="K142" s="132">
        <v>2379322.56</v>
      </c>
      <c r="L142" s="132">
        <v>32371.95</v>
      </c>
      <c r="M142" s="132">
        <v>2329408.98</v>
      </c>
      <c r="N142" s="132">
        <v>605760.02</v>
      </c>
      <c r="O142" s="132">
        <v>32360.55</v>
      </c>
      <c r="P142" s="132">
        <v>32360.55</v>
      </c>
      <c r="Q142" s="37"/>
    </row>
    <row r="143" spans="2:17" ht="14.25" customHeight="1">
      <c r="B143" s="21" t="s">
        <v>208</v>
      </c>
      <c r="C143" s="22" t="s">
        <v>209</v>
      </c>
      <c r="D143" s="132">
        <v>484072.96</v>
      </c>
      <c r="E143" s="132">
        <v>614806.98</v>
      </c>
      <c r="F143" s="132">
        <v>0</v>
      </c>
      <c r="G143" s="132">
        <v>100622.46</v>
      </c>
      <c r="H143" s="132">
        <v>203333.05</v>
      </c>
      <c r="I143" s="132">
        <v>100622.46</v>
      </c>
      <c r="J143" s="35">
        <f t="shared" si="1"/>
        <v>310851.47</v>
      </c>
      <c r="K143" s="132">
        <v>1703972.06</v>
      </c>
      <c r="L143" s="132">
        <v>32086.88</v>
      </c>
      <c r="M143" s="132">
        <v>546271.4</v>
      </c>
      <c r="N143" s="132">
        <v>184556.38</v>
      </c>
      <c r="O143" s="132">
        <v>32027.77</v>
      </c>
      <c r="P143" s="132">
        <v>32086.88</v>
      </c>
      <c r="Q143" s="37"/>
    </row>
    <row r="144" spans="2:17" ht="14.25" customHeight="1">
      <c r="B144" s="21" t="s">
        <v>548</v>
      </c>
      <c r="C144" s="22" t="s">
        <v>210</v>
      </c>
      <c r="D144" s="132">
        <v>2234616.44</v>
      </c>
      <c r="E144" s="132">
        <v>2593818.68</v>
      </c>
      <c r="F144" s="132">
        <v>0</v>
      </c>
      <c r="G144" s="132">
        <v>79319.11</v>
      </c>
      <c r="H144" s="132">
        <v>881712.79</v>
      </c>
      <c r="I144" s="132">
        <v>79319.11</v>
      </c>
      <c r="J144" s="35">
        <f t="shared" si="1"/>
        <v>1632786.78</v>
      </c>
      <c r="K144" s="132">
        <v>1493293.41</v>
      </c>
      <c r="L144" s="132">
        <v>104853.89</v>
      </c>
      <c r="M144" s="132">
        <v>1619353.46</v>
      </c>
      <c r="N144" s="132">
        <v>714630.68</v>
      </c>
      <c r="O144" s="132">
        <v>104853.89</v>
      </c>
      <c r="P144" s="132">
        <v>104853.89</v>
      </c>
      <c r="Q144" s="37"/>
    </row>
    <row r="145" spans="2:17" ht="14.25" customHeight="1">
      <c r="B145" s="21" t="s">
        <v>211</v>
      </c>
      <c r="C145" s="22" t="s">
        <v>212</v>
      </c>
      <c r="D145" s="132">
        <v>0</v>
      </c>
      <c r="E145" s="132">
        <v>0</v>
      </c>
      <c r="F145" s="132">
        <v>0</v>
      </c>
      <c r="G145" s="132">
        <v>0</v>
      </c>
      <c r="H145" s="132">
        <v>0</v>
      </c>
      <c r="I145" s="132">
        <v>0</v>
      </c>
      <c r="J145" s="35">
        <f t="shared" si="1"/>
        <v>0</v>
      </c>
      <c r="K145" s="132">
        <v>400</v>
      </c>
      <c r="L145" s="132">
        <v>400</v>
      </c>
      <c r="M145" s="132">
        <v>400</v>
      </c>
      <c r="N145" s="132">
        <v>0</v>
      </c>
      <c r="O145" s="132">
        <v>0</v>
      </c>
      <c r="P145" s="132">
        <v>400</v>
      </c>
      <c r="Q145" s="37"/>
    </row>
    <row r="146" spans="2:17" ht="14.25" customHeight="1">
      <c r="B146" s="21" t="s">
        <v>213</v>
      </c>
      <c r="C146" s="22" t="s">
        <v>214</v>
      </c>
      <c r="D146" s="132">
        <v>0</v>
      </c>
      <c r="E146" s="132">
        <v>0</v>
      </c>
      <c r="F146" s="132">
        <v>0</v>
      </c>
      <c r="G146" s="132">
        <v>0</v>
      </c>
      <c r="H146" s="132">
        <v>0</v>
      </c>
      <c r="I146" s="132">
        <v>0</v>
      </c>
      <c r="J146" s="35">
        <f t="shared" si="1"/>
        <v>0</v>
      </c>
      <c r="K146" s="132">
        <v>10628.64</v>
      </c>
      <c r="L146" s="132">
        <v>0</v>
      </c>
      <c r="M146" s="132">
        <v>0</v>
      </c>
      <c r="N146" s="132">
        <v>0</v>
      </c>
      <c r="O146" s="132">
        <v>0</v>
      </c>
      <c r="P146" s="132">
        <v>0</v>
      </c>
      <c r="Q146" s="37"/>
    </row>
    <row r="147" spans="2:17" ht="14.25" customHeight="1">
      <c r="B147" s="21" t="s">
        <v>215</v>
      </c>
      <c r="C147" s="22" t="s">
        <v>216</v>
      </c>
      <c r="D147" s="132">
        <v>829143.58</v>
      </c>
      <c r="E147" s="132">
        <v>847947.37</v>
      </c>
      <c r="F147" s="132">
        <v>0</v>
      </c>
      <c r="G147" s="132">
        <v>0</v>
      </c>
      <c r="H147" s="132">
        <v>809213.85</v>
      </c>
      <c r="I147" s="132">
        <v>0</v>
      </c>
      <c r="J147" s="35">
        <f t="shared" si="1"/>
        <v>38733.52000000002</v>
      </c>
      <c r="K147" s="132">
        <v>1032208.89</v>
      </c>
      <c r="L147" s="132">
        <v>157761.93</v>
      </c>
      <c r="M147" s="132">
        <v>1005709.3</v>
      </c>
      <c r="N147" s="132">
        <v>678066.84</v>
      </c>
      <c r="O147" s="132">
        <v>143828.76</v>
      </c>
      <c r="P147" s="132">
        <v>143828.76</v>
      </c>
      <c r="Q147" s="37"/>
    </row>
    <row r="148" spans="2:17" ht="14.25" customHeight="1">
      <c r="B148" s="21" t="s">
        <v>217</v>
      </c>
      <c r="C148" s="22" t="s">
        <v>218</v>
      </c>
      <c r="D148" s="132">
        <v>32500</v>
      </c>
      <c r="E148" s="132">
        <v>29095</v>
      </c>
      <c r="F148" s="132">
        <v>0</v>
      </c>
      <c r="G148" s="132">
        <v>0</v>
      </c>
      <c r="H148" s="132">
        <v>26970.59</v>
      </c>
      <c r="I148" s="132">
        <v>0</v>
      </c>
      <c r="J148" s="35">
        <f t="shared" si="1"/>
        <v>2124.41</v>
      </c>
      <c r="K148" s="132">
        <v>49602.11</v>
      </c>
      <c r="L148" s="132">
        <v>11339.44</v>
      </c>
      <c r="M148" s="132">
        <v>40434.44</v>
      </c>
      <c r="N148" s="132">
        <v>16361.23</v>
      </c>
      <c r="O148" s="132">
        <v>11339.44</v>
      </c>
      <c r="P148" s="132">
        <v>11339.44</v>
      </c>
      <c r="Q148" s="37"/>
    </row>
    <row r="149" spans="2:17" ht="14.25" customHeight="1">
      <c r="B149" s="23" t="s">
        <v>219</v>
      </c>
      <c r="C149" s="24" t="s">
        <v>220</v>
      </c>
      <c r="D149" s="132">
        <v>3580332.98</v>
      </c>
      <c r="E149" s="132">
        <v>4085668.03</v>
      </c>
      <c r="F149" s="132">
        <v>0</v>
      </c>
      <c r="G149" s="132">
        <v>179941.57</v>
      </c>
      <c r="H149" s="132">
        <v>1921230.28</v>
      </c>
      <c r="I149" s="132">
        <v>179941.57</v>
      </c>
      <c r="J149" s="35">
        <f t="shared" si="1"/>
        <v>1984496.18</v>
      </c>
      <c r="K149" s="132">
        <v>4290105.11</v>
      </c>
      <c r="L149" s="132">
        <v>306442.14</v>
      </c>
      <c r="M149" s="132">
        <v>3212168.6</v>
      </c>
      <c r="N149" s="132">
        <v>1593615.13</v>
      </c>
      <c r="O149" s="132">
        <v>292049.86</v>
      </c>
      <c r="P149" s="132">
        <v>292508.97</v>
      </c>
      <c r="Q149" s="37"/>
    </row>
    <row r="150" spans="2:17" ht="14.25" customHeight="1">
      <c r="B150" s="21" t="s">
        <v>221</v>
      </c>
      <c r="C150" s="22" t="s">
        <v>222</v>
      </c>
      <c r="D150" s="132">
        <v>1258370</v>
      </c>
      <c r="E150" s="132">
        <v>1259170</v>
      </c>
      <c r="F150" s="132">
        <v>0</v>
      </c>
      <c r="G150" s="132">
        <v>10000</v>
      </c>
      <c r="H150" s="132">
        <v>0</v>
      </c>
      <c r="I150" s="132">
        <v>10000</v>
      </c>
      <c r="J150" s="35">
        <f t="shared" si="1"/>
        <v>1249170</v>
      </c>
      <c r="K150" s="132">
        <v>1338174.92</v>
      </c>
      <c r="L150" s="132">
        <v>321204.92</v>
      </c>
      <c r="M150" s="132">
        <v>1328974.92</v>
      </c>
      <c r="N150" s="132">
        <v>0</v>
      </c>
      <c r="O150" s="132">
        <v>321204.92</v>
      </c>
      <c r="P150" s="132">
        <v>321204.92</v>
      </c>
      <c r="Q150" s="37"/>
    </row>
    <row r="151" spans="2:17" ht="14.25" customHeight="1">
      <c r="B151" s="21" t="s">
        <v>223</v>
      </c>
      <c r="C151" s="22" t="s">
        <v>224</v>
      </c>
      <c r="D151" s="132">
        <v>10068111.4</v>
      </c>
      <c r="E151" s="132">
        <v>10256497.9</v>
      </c>
      <c r="F151" s="132">
        <v>0</v>
      </c>
      <c r="G151" s="132">
        <v>30588.12</v>
      </c>
      <c r="H151" s="132">
        <v>10196119.91</v>
      </c>
      <c r="I151" s="132">
        <v>30588.12</v>
      </c>
      <c r="J151" s="35">
        <f t="shared" si="1"/>
        <v>29789.870000000225</v>
      </c>
      <c r="K151" s="132">
        <v>10259910.84</v>
      </c>
      <c r="L151" s="132">
        <v>81612.97</v>
      </c>
      <c r="M151" s="132">
        <v>10307522.75</v>
      </c>
      <c r="N151" s="132">
        <v>450712.94</v>
      </c>
      <c r="O151" s="132">
        <v>70188.95</v>
      </c>
      <c r="P151" s="132">
        <v>80512.97</v>
      </c>
      <c r="Q151" s="37"/>
    </row>
    <row r="152" spans="2:17" ht="14.25" customHeight="1">
      <c r="B152" s="23" t="s">
        <v>225</v>
      </c>
      <c r="C152" s="24" t="s">
        <v>226</v>
      </c>
      <c r="D152" s="132">
        <v>11326481.4</v>
      </c>
      <c r="E152" s="132">
        <v>11515667.9</v>
      </c>
      <c r="F152" s="132">
        <v>0</v>
      </c>
      <c r="G152" s="132">
        <v>40588.12</v>
      </c>
      <c r="H152" s="132">
        <v>10196119.91</v>
      </c>
      <c r="I152" s="132">
        <v>40588.12</v>
      </c>
      <c r="J152" s="35">
        <f t="shared" si="1"/>
        <v>1278959.87</v>
      </c>
      <c r="K152" s="132">
        <v>11598085.76</v>
      </c>
      <c r="L152" s="132">
        <v>402817.89</v>
      </c>
      <c r="M152" s="132">
        <v>11636497.67</v>
      </c>
      <c r="N152" s="132">
        <v>450712.94</v>
      </c>
      <c r="O152" s="132">
        <v>391393.87</v>
      </c>
      <c r="P152" s="132">
        <v>401717.89</v>
      </c>
      <c r="Q152" s="37"/>
    </row>
    <row r="153" spans="2:17" ht="14.25" customHeight="1">
      <c r="B153" s="21" t="s">
        <v>227</v>
      </c>
      <c r="C153" s="22" t="s">
        <v>228</v>
      </c>
      <c r="D153" s="132">
        <v>868392.91</v>
      </c>
      <c r="E153" s="132">
        <v>1249814.43</v>
      </c>
      <c r="F153" s="132">
        <v>0</v>
      </c>
      <c r="G153" s="132">
        <v>38181.9</v>
      </c>
      <c r="H153" s="132">
        <v>408209.85</v>
      </c>
      <c r="I153" s="132">
        <v>38181.9</v>
      </c>
      <c r="J153" s="35">
        <f t="shared" si="1"/>
        <v>803422.6799999999</v>
      </c>
      <c r="K153" s="132">
        <v>1235506.09</v>
      </c>
      <c r="L153" s="132">
        <v>63719.25</v>
      </c>
      <c r="M153" s="132">
        <v>1275351.78</v>
      </c>
      <c r="N153" s="132">
        <v>345265.66</v>
      </c>
      <c r="O153" s="132">
        <v>63573.72</v>
      </c>
      <c r="P153" s="132">
        <v>63719.25</v>
      </c>
      <c r="Q153" s="37"/>
    </row>
    <row r="154" spans="2:17" ht="14.25" customHeight="1">
      <c r="B154" s="21" t="s">
        <v>229</v>
      </c>
      <c r="C154" s="22" t="s">
        <v>230</v>
      </c>
      <c r="D154" s="132">
        <v>52400</v>
      </c>
      <c r="E154" s="132">
        <v>59054.27</v>
      </c>
      <c r="F154" s="132">
        <v>0</v>
      </c>
      <c r="G154" s="132">
        <v>0</v>
      </c>
      <c r="H154" s="132">
        <v>59029.68</v>
      </c>
      <c r="I154" s="132">
        <v>0</v>
      </c>
      <c r="J154" s="35">
        <f t="shared" si="1"/>
        <v>24.589999999996508</v>
      </c>
      <c r="K154" s="132">
        <v>81673.67</v>
      </c>
      <c r="L154" s="132">
        <v>22590.62</v>
      </c>
      <c r="M154" s="132">
        <v>81644.89</v>
      </c>
      <c r="N154" s="132">
        <v>40542.98</v>
      </c>
      <c r="O154" s="132">
        <v>22590.62</v>
      </c>
      <c r="P154" s="132">
        <v>22590.62</v>
      </c>
      <c r="Q154" s="37"/>
    </row>
    <row r="155" spans="2:17" ht="14.25" customHeight="1">
      <c r="B155" s="23" t="s">
        <v>231</v>
      </c>
      <c r="C155" s="24" t="s">
        <v>232</v>
      </c>
      <c r="D155" s="132">
        <v>920792.91</v>
      </c>
      <c r="E155" s="132">
        <v>1308868.7</v>
      </c>
      <c r="F155" s="132">
        <v>0</v>
      </c>
      <c r="G155" s="132">
        <v>38181.9</v>
      </c>
      <c r="H155" s="132">
        <v>467239.53</v>
      </c>
      <c r="I155" s="132">
        <v>38181.9</v>
      </c>
      <c r="J155" s="35">
        <f t="shared" si="1"/>
        <v>803447.2699999999</v>
      </c>
      <c r="K155" s="132">
        <v>1317179.76</v>
      </c>
      <c r="L155" s="132">
        <v>86309.87</v>
      </c>
      <c r="M155" s="132">
        <v>1356996.67</v>
      </c>
      <c r="N155" s="132">
        <v>385808.64</v>
      </c>
      <c r="O155" s="132">
        <v>86164.34</v>
      </c>
      <c r="P155" s="132">
        <v>86309.87</v>
      </c>
      <c r="Q155" s="37"/>
    </row>
    <row r="156" spans="2:17" ht="14.25" customHeight="1">
      <c r="B156" s="21" t="s">
        <v>233</v>
      </c>
      <c r="C156" s="22" t="s">
        <v>234</v>
      </c>
      <c r="D156" s="132">
        <v>6950</v>
      </c>
      <c r="E156" s="132">
        <v>7950</v>
      </c>
      <c r="F156" s="132">
        <v>0</v>
      </c>
      <c r="G156" s="132">
        <v>0</v>
      </c>
      <c r="H156" s="132">
        <v>7501.27</v>
      </c>
      <c r="I156" s="132">
        <v>0</v>
      </c>
      <c r="J156" s="35">
        <f t="shared" si="1"/>
        <v>448.72999999999956</v>
      </c>
      <c r="K156" s="132">
        <v>8583.75</v>
      </c>
      <c r="L156" s="132">
        <v>1255.93</v>
      </c>
      <c r="M156" s="132">
        <v>9205.93</v>
      </c>
      <c r="N156" s="132">
        <v>5687.83</v>
      </c>
      <c r="O156" s="132">
        <v>1255.93</v>
      </c>
      <c r="P156" s="132">
        <v>1255.93</v>
      </c>
      <c r="Q156" s="37"/>
    </row>
    <row r="157" spans="2:17" ht="14.25" customHeight="1">
      <c r="B157" s="23" t="s">
        <v>235</v>
      </c>
      <c r="C157" s="24" t="s">
        <v>236</v>
      </c>
      <c r="D157" s="132">
        <v>6950</v>
      </c>
      <c r="E157" s="132">
        <v>7950</v>
      </c>
      <c r="F157" s="132">
        <v>0</v>
      </c>
      <c r="G157" s="132">
        <v>0</v>
      </c>
      <c r="H157" s="132">
        <v>7501.27</v>
      </c>
      <c r="I157" s="132">
        <v>0</v>
      </c>
      <c r="J157" s="35">
        <f t="shared" si="1"/>
        <v>448.72999999999956</v>
      </c>
      <c r="K157" s="132">
        <v>8583.75</v>
      </c>
      <c r="L157" s="132">
        <v>1255.93</v>
      </c>
      <c r="M157" s="132">
        <v>9205.93</v>
      </c>
      <c r="N157" s="132">
        <v>5687.83</v>
      </c>
      <c r="O157" s="132">
        <v>1255.93</v>
      </c>
      <c r="P157" s="132">
        <v>1255.93</v>
      </c>
      <c r="Q157" s="37"/>
    </row>
    <row r="158" spans="2:17" ht="14.25" customHeight="1">
      <c r="B158" s="21" t="s">
        <v>237</v>
      </c>
      <c r="C158" s="22" t="s">
        <v>238</v>
      </c>
      <c r="D158" s="132">
        <v>569268.97</v>
      </c>
      <c r="E158" s="132">
        <v>1578753.16</v>
      </c>
      <c r="F158" s="132">
        <v>0</v>
      </c>
      <c r="G158" s="132">
        <v>302021.21</v>
      </c>
      <c r="H158" s="132">
        <v>63934.15</v>
      </c>
      <c r="I158" s="132">
        <v>302021.21</v>
      </c>
      <c r="J158" s="35">
        <f t="shared" si="1"/>
        <v>1212797.8</v>
      </c>
      <c r="K158" s="132">
        <v>582673.16</v>
      </c>
      <c r="L158" s="132">
        <v>7920.4</v>
      </c>
      <c r="M158" s="132">
        <v>284652.35</v>
      </c>
      <c r="N158" s="132">
        <v>36941.77</v>
      </c>
      <c r="O158" s="132">
        <v>7170.4</v>
      </c>
      <c r="P158" s="132">
        <v>7920.4</v>
      </c>
      <c r="Q158" s="37"/>
    </row>
    <row r="159" spans="2:17" ht="14.25" customHeight="1">
      <c r="B159" s="21" t="s">
        <v>239</v>
      </c>
      <c r="C159" s="22" t="s">
        <v>240</v>
      </c>
      <c r="D159" s="132">
        <v>169607.79</v>
      </c>
      <c r="E159" s="132">
        <v>135941.1</v>
      </c>
      <c r="F159" s="132">
        <v>0</v>
      </c>
      <c r="G159" s="132">
        <v>6000</v>
      </c>
      <c r="H159" s="132">
        <v>127049.59</v>
      </c>
      <c r="I159" s="132">
        <v>6000</v>
      </c>
      <c r="J159" s="35">
        <f t="shared" si="1"/>
        <v>2891.5100000000093</v>
      </c>
      <c r="K159" s="132">
        <v>183139.92</v>
      </c>
      <c r="L159" s="132">
        <v>13347.03</v>
      </c>
      <c r="M159" s="132">
        <v>143288.13</v>
      </c>
      <c r="N159" s="132">
        <v>109691.75</v>
      </c>
      <c r="O159" s="132">
        <v>13294.44</v>
      </c>
      <c r="P159" s="132">
        <v>13294.44</v>
      </c>
      <c r="Q159" s="37"/>
    </row>
    <row r="160" spans="2:17" ht="14.25" customHeight="1">
      <c r="B160" s="23" t="s">
        <v>241</v>
      </c>
      <c r="C160" s="24" t="s">
        <v>242</v>
      </c>
      <c r="D160" s="132">
        <v>738876.76</v>
      </c>
      <c r="E160" s="132">
        <v>1714694.26</v>
      </c>
      <c r="F160" s="132">
        <v>0</v>
      </c>
      <c r="G160" s="132">
        <v>308021.21</v>
      </c>
      <c r="H160" s="132">
        <v>190983.74</v>
      </c>
      <c r="I160" s="132">
        <v>308021.21</v>
      </c>
      <c r="J160" s="35">
        <f t="shared" si="1"/>
        <v>1215689.31</v>
      </c>
      <c r="K160" s="132">
        <v>765813.08</v>
      </c>
      <c r="L160" s="132">
        <v>21267.43</v>
      </c>
      <c r="M160" s="132">
        <v>427940.48</v>
      </c>
      <c r="N160" s="132">
        <v>146633.52</v>
      </c>
      <c r="O160" s="132">
        <v>20464.84</v>
      </c>
      <c r="P160" s="132">
        <v>21214.84</v>
      </c>
      <c r="Q160" s="37"/>
    </row>
    <row r="161" spans="2:17" ht="14.25" customHeight="1">
      <c r="B161" s="21" t="s">
        <v>243</v>
      </c>
      <c r="C161" s="22" t="s">
        <v>244</v>
      </c>
      <c r="D161" s="132">
        <v>0</v>
      </c>
      <c r="E161" s="132">
        <v>0</v>
      </c>
      <c r="F161" s="132">
        <v>0</v>
      </c>
      <c r="G161" s="132">
        <v>0</v>
      </c>
      <c r="H161" s="132">
        <v>0</v>
      </c>
      <c r="I161" s="132">
        <v>0</v>
      </c>
      <c r="J161" s="35">
        <f t="shared" si="1"/>
        <v>0</v>
      </c>
      <c r="K161" s="132">
        <v>0</v>
      </c>
      <c r="L161" s="132">
        <v>0</v>
      </c>
      <c r="M161" s="132">
        <v>0</v>
      </c>
      <c r="N161" s="132">
        <v>0</v>
      </c>
      <c r="O161" s="132">
        <v>0</v>
      </c>
      <c r="P161" s="132">
        <v>0</v>
      </c>
      <c r="Q161" s="37"/>
    </row>
    <row r="162" spans="2:17" ht="14.25" customHeight="1">
      <c r="B162" s="21" t="s">
        <v>245</v>
      </c>
      <c r="C162" s="22" t="s">
        <v>246</v>
      </c>
      <c r="D162" s="132">
        <v>213951.9</v>
      </c>
      <c r="E162" s="132">
        <v>316921.9</v>
      </c>
      <c r="F162" s="132">
        <v>0</v>
      </c>
      <c r="G162" s="132">
        <v>40025.67</v>
      </c>
      <c r="H162" s="132">
        <v>243948.1</v>
      </c>
      <c r="I162" s="132">
        <v>40025.67</v>
      </c>
      <c r="J162" s="35">
        <f t="shared" si="1"/>
        <v>32948.13000000002</v>
      </c>
      <c r="K162" s="132">
        <v>273263.42</v>
      </c>
      <c r="L162" s="132">
        <v>41783.59</v>
      </c>
      <c r="M162" s="132">
        <v>318679.82</v>
      </c>
      <c r="N162" s="132">
        <v>218516.69</v>
      </c>
      <c r="O162" s="132">
        <v>41783.59</v>
      </c>
      <c r="P162" s="132">
        <v>41783.59</v>
      </c>
      <c r="Q162" s="37"/>
    </row>
    <row r="163" spans="2:17" ht="14.25" customHeight="1">
      <c r="B163" s="21" t="s">
        <v>247</v>
      </c>
      <c r="C163" s="22" t="s">
        <v>248</v>
      </c>
      <c r="D163" s="132">
        <v>1015036.76</v>
      </c>
      <c r="E163" s="132">
        <v>1092367.19</v>
      </c>
      <c r="F163" s="132">
        <v>0</v>
      </c>
      <c r="G163" s="132">
        <v>304.95</v>
      </c>
      <c r="H163" s="132">
        <v>1082585.15</v>
      </c>
      <c r="I163" s="132">
        <v>304.95</v>
      </c>
      <c r="J163" s="35">
        <f t="shared" si="1"/>
        <v>9477.090000000037</v>
      </c>
      <c r="K163" s="132">
        <v>1272423.45</v>
      </c>
      <c r="L163" s="132">
        <v>256962.52</v>
      </c>
      <c r="M163" s="132">
        <v>1349024.76</v>
      </c>
      <c r="N163" s="132">
        <v>900320.78</v>
      </c>
      <c r="O163" s="132">
        <v>255999.42</v>
      </c>
      <c r="P163" s="132">
        <v>255999.42</v>
      </c>
      <c r="Q163" s="37"/>
    </row>
    <row r="164" spans="2:17" ht="14.25" customHeight="1">
      <c r="B164" s="21" t="s">
        <v>249</v>
      </c>
      <c r="C164" s="22" t="s">
        <v>250</v>
      </c>
      <c r="D164" s="132">
        <v>29536.44</v>
      </c>
      <c r="E164" s="132">
        <v>33036.44</v>
      </c>
      <c r="F164" s="132">
        <v>0</v>
      </c>
      <c r="G164" s="132">
        <v>0</v>
      </c>
      <c r="H164" s="132">
        <v>33036.44</v>
      </c>
      <c r="I164" s="132">
        <v>0</v>
      </c>
      <c r="J164" s="35">
        <f t="shared" si="1"/>
        <v>0</v>
      </c>
      <c r="K164" s="132">
        <v>29536.54</v>
      </c>
      <c r="L164" s="132">
        <v>0</v>
      </c>
      <c r="M164" s="132">
        <v>33036.44</v>
      </c>
      <c r="N164" s="132">
        <v>27106.44</v>
      </c>
      <c r="O164" s="132">
        <v>0</v>
      </c>
      <c r="P164" s="132">
        <v>0</v>
      </c>
      <c r="Q164" s="37"/>
    </row>
    <row r="165" spans="2:17" ht="14.25" customHeight="1">
      <c r="B165" s="21" t="s">
        <v>251</v>
      </c>
      <c r="C165" s="22" t="s">
        <v>252</v>
      </c>
      <c r="D165" s="132">
        <v>310</v>
      </c>
      <c r="E165" s="132">
        <v>620</v>
      </c>
      <c r="F165" s="132">
        <v>0</v>
      </c>
      <c r="G165" s="132">
        <v>0</v>
      </c>
      <c r="H165" s="132">
        <v>620</v>
      </c>
      <c r="I165" s="132">
        <v>0</v>
      </c>
      <c r="J165" s="35">
        <f t="shared" si="1"/>
        <v>0</v>
      </c>
      <c r="K165" s="132">
        <v>310</v>
      </c>
      <c r="L165" s="132">
        <v>0</v>
      </c>
      <c r="M165" s="132">
        <v>620</v>
      </c>
      <c r="N165" s="132">
        <v>620</v>
      </c>
      <c r="O165" s="132">
        <v>0</v>
      </c>
      <c r="P165" s="132">
        <v>0</v>
      </c>
      <c r="Q165" s="37"/>
    </row>
    <row r="166" spans="2:17" ht="14.25" customHeight="1">
      <c r="B166" s="21" t="s">
        <v>253</v>
      </c>
      <c r="C166" s="22" t="s">
        <v>254</v>
      </c>
      <c r="D166" s="132">
        <v>0</v>
      </c>
      <c r="E166" s="132">
        <v>0</v>
      </c>
      <c r="F166" s="132">
        <v>0</v>
      </c>
      <c r="G166" s="132">
        <v>0</v>
      </c>
      <c r="H166" s="132">
        <v>0</v>
      </c>
      <c r="I166" s="132">
        <v>0</v>
      </c>
      <c r="J166" s="35">
        <f t="shared" si="1"/>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35">
        <f t="shared" si="1"/>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35">
        <f t="shared" si="1"/>
        <v>0</v>
      </c>
      <c r="K168" s="132">
        <v>0</v>
      </c>
      <c r="L168" s="132">
        <v>0</v>
      </c>
      <c r="M168" s="132">
        <v>0</v>
      </c>
      <c r="N168" s="132">
        <v>0</v>
      </c>
      <c r="O168" s="132">
        <v>0</v>
      </c>
      <c r="P168" s="132">
        <v>0</v>
      </c>
      <c r="Q168" s="37"/>
    </row>
    <row r="169" spans="2:17" ht="14.25" customHeight="1">
      <c r="B169" s="23" t="s">
        <v>259</v>
      </c>
      <c r="C169" s="24" t="s">
        <v>260</v>
      </c>
      <c r="D169" s="132">
        <v>1258835.1</v>
      </c>
      <c r="E169" s="132">
        <v>1442945.53</v>
      </c>
      <c r="F169" s="132">
        <v>0</v>
      </c>
      <c r="G169" s="132">
        <v>40330.62</v>
      </c>
      <c r="H169" s="132">
        <v>1360189.69</v>
      </c>
      <c r="I169" s="132">
        <v>40330.62</v>
      </c>
      <c r="J169" s="35">
        <f t="shared" si="1"/>
        <v>42425.22000000008</v>
      </c>
      <c r="K169" s="132">
        <v>1575533.41</v>
      </c>
      <c r="L169" s="132">
        <v>298746.11</v>
      </c>
      <c r="M169" s="132">
        <v>1701361.02</v>
      </c>
      <c r="N169" s="132">
        <v>1146563.91</v>
      </c>
      <c r="O169" s="132">
        <v>297783.01</v>
      </c>
      <c r="P169" s="132">
        <v>297783.01</v>
      </c>
      <c r="Q169" s="37"/>
    </row>
    <row r="170" spans="2:17" ht="14.25" customHeight="1">
      <c r="B170" s="21" t="s">
        <v>261</v>
      </c>
      <c r="C170" s="22" t="s">
        <v>262</v>
      </c>
      <c r="D170" s="132">
        <v>0</v>
      </c>
      <c r="E170" s="132">
        <v>0</v>
      </c>
      <c r="F170" s="132">
        <v>0</v>
      </c>
      <c r="G170" s="132">
        <v>0</v>
      </c>
      <c r="H170" s="132">
        <v>0</v>
      </c>
      <c r="I170" s="132">
        <v>0</v>
      </c>
      <c r="J170" s="35">
        <f t="shared" si="1"/>
        <v>0</v>
      </c>
      <c r="K170" s="132">
        <v>0</v>
      </c>
      <c r="L170" s="132">
        <v>0</v>
      </c>
      <c r="M170" s="132">
        <v>0</v>
      </c>
      <c r="N170" s="132">
        <v>0</v>
      </c>
      <c r="O170" s="132">
        <v>0</v>
      </c>
      <c r="P170" s="132">
        <v>0</v>
      </c>
      <c r="Q170" s="37"/>
    </row>
    <row r="171" spans="2:17" ht="14.25" customHeight="1">
      <c r="B171" s="21" t="s">
        <v>263</v>
      </c>
      <c r="C171" s="22" t="s">
        <v>264</v>
      </c>
      <c r="D171" s="132">
        <v>51320</v>
      </c>
      <c r="E171" s="132">
        <v>51320</v>
      </c>
      <c r="F171" s="132">
        <v>0</v>
      </c>
      <c r="G171" s="132">
        <v>0</v>
      </c>
      <c r="H171" s="132">
        <v>51319.32</v>
      </c>
      <c r="I171" s="132">
        <v>0</v>
      </c>
      <c r="J171" s="35">
        <f t="shared" si="1"/>
        <v>0.680000000000291</v>
      </c>
      <c r="K171" s="132">
        <v>59873.26</v>
      </c>
      <c r="L171" s="132">
        <v>8553.22</v>
      </c>
      <c r="M171" s="132">
        <v>59873.22</v>
      </c>
      <c r="N171" s="132">
        <v>47042.71</v>
      </c>
      <c r="O171" s="132">
        <v>8553.22</v>
      </c>
      <c r="P171" s="132">
        <v>8553.22</v>
      </c>
      <c r="Q171" s="37"/>
    </row>
    <row r="172" spans="2:17" ht="14.25" customHeight="1">
      <c r="B172" s="21" t="s">
        <v>265</v>
      </c>
      <c r="C172" s="22" t="s">
        <v>266</v>
      </c>
      <c r="D172" s="132">
        <v>0</v>
      </c>
      <c r="E172" s="132">
        <v>0</v>
      </c>
      <c r="F172" s="132">
        <v>0</v>
      </c>
      <c r="G172" s="132">
        <v>0</v>
      </c>
      <c r="H172" s="132">
        <v>0</v>
      </c>
      <c r="I172" s="132">
        <v>0</v>
      </c>
      <c r="J172" s="35">
        <f t="shared" si="1"/>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35">
        <f t="shared" si="1"/>
        <v>0</v>
      </c>
      <c r="K173" s="132">
        <v>0</v>
      </c>
      <c r="L173" s="132">
        <v>0</v>
      </c>
      <c r="M173" s="132">
        <v>0</v>
      </c>
      <c r="N173" s="132">
        <v>0</v>
      </c>
      <c r="O173" s="132">
        <v>0</v>
      </c>
      <c r="P173" s="132">
        <v>0</v>
      </c>
      <c r="Q173" s="37"/>
    </row>
    <row r="174" spans="2:17" ht="14.25" customHeight="1">
      <c r="B174" s="21" t="s">
        <v>269</v>
      </c>
      <c r="C174" s="22" t="s">
        <v>270</v>
      </c>
      <c r="D174" s="132">
        <v>3207045.91</v>
      </c>
      <c r="E174" s="132">
        <v>4362093.36</v>
      </c>
      <c r="F174" s="132">
        <v>0</v>
      </c>
      <c r="G174" s="132">
        <v>718388.78</v>
      </c>
      <c r="H174" s="132">
        <v>2317425.55</v>
      </c>
      <c r="I174" s="132">
        <v>718388.78</v>
      </c>
      <c r="J174" s="35">
        <f t="shared" si="1"/>
        <v>1326279.0300000005</v>
      </c>
      <c r="K174" s="132">
        <v>3638738.62</v>
      </c>
      <c r="L174" s="132">
        <v>202920.94</v>
      </c>
      <c r="M174" s="132">
        <v>3846625.52</v>
      </c>
      <c r="N174" s="132">
        <v>2013702.12</v>
      </c>
      <c r="O174" s="132">
        <v>202920.94</v>
      </c>
      <c r="P174" s="132">
        <v>202920.94</v>
      </c>
      <c r="Q174" s="37"/>
    </row>
    <row r="175" spans="2:17" ht="14.25" customHeight="1">
      <c r="B175" s="23" t="s">
        <v>271</v>
      </c>
      <c r="C175" s="24" t="s">
        <v>272</v>
      </c>
      <c r="D175" s="132">
        <v>3258365.91</v>
      </c>
      <c r="E175" s="132">
        <v>4413413.36</v>
      </c>
      <c r="F175" s="132">
        <v>0</v>
      </c>
      <c r="G175" s="132">
        <v>718388.78</v>
      </c>
      <c r="H175" s="132">
        <v>2368744.87</v>
      </c>
      <c r="I175" s="132">
        <v>718388.78</v>
      </c>
      <c r="J175" s="35">
        <f t="shared" si="1"/>
        <v>1326279.7100000002</v>
      </c>
      <c r="K175" s="132">
        <v>3698611.88</v>
      </c>
      <c r="L175" s="132">
        <v>211474.16</v>
      </c>
      <c r="M175" s="132">
        <v>3906498.74</v>
      </c>
      <c r="N175" s="132">
        <v>2060744.83</v>
      </c>
      <c r="O175" s="132">
        <v>211474.16</v>
      </c>
      <c r="P175" s="132">
        <v>211474.16</v>
      </c>
      <c r="Q175" s="37"/>
    </row>
    <row r="176" spans="2:17" ht="14.25" customHeight="1">
      <c r="B176" s="25">
        <v>1101</v>
      </c>
      <c r="C176" s="22" t="s">
        <v>273</v>
      </c>
      <c r="D176" s="132">
        <v>208250</v>
      </c>
      <c r="E176" s="132">
        <v>358390</v>
      </c>
      <c r="F176" s="132">
        <v>0</v>
      </c>
      <c r="G176" s="132">
        <v>39951.34</v>
      </c>
      <c r="H176" s="132">
        <v>58232.65</v>
      </c>
      <c r="I176" s="132">
        <v>39951.34</v>
      </c>
      <c r="J176" s="35">
        <f t="shared" si="1"/>
        <v>260206.00999999998</v>
      </c>
      <c r="K176" s="132">
        <v>217732.32</v>
      </c>
      <c r="L176" s="132">
        <v>3503</v>
      </c>
      <c r="M176" s="132">
        <v>321941.66</v>
      </c>
      <c r="N176" s="132">
        <v>53019.58</v>
      </c>
      <c r="O176" s="132">
        <v>3503</v>
      </c>
      <c r="P176" s="132">
        <v>3503</v>
      </c>
      <c r="Q176" s="37"/>
    </row>
    <row r="177" spans="2:17" ht="14.25" customHeight="1">
      <c r="B177" s="25">
        <v>1102</v>
      </c>
      <c r="C177" s="22" t="s">
        <v>274</v>
      </c>
      <c r="D177" s="132">
        <v>0</v>
      </c>
      <c r="E177" s="132">
        <v>0</v>
      </c>
      <c r="F177" s="132">
        <v>0</v>
      </c>
      <c r="G177" s="132">
        <v>0</v>
      </c>
      <c r="H177" s="132">
        <v>0</v>
      </c>
      <c r="I177" s="132">
        <v>0</v>
      </c>
      <c r="J177" s="35">
        <f t="shared" si="1"/>
        <v>0</v>
      </c>
      <c r="K177" s="132">
        <v>0</v>
      </c>
      <c r="L177" s="132">
        <v>0</v>
      </c>
      <c r="M177" s="132">
        <v>0</v>
      </c>
      <c r="N177" s="132">
        <v>0</v>
      </c>
      <c r="O177" s="132">
        <v>0</v>
      </c>
      <c r="P177" s="132">
        <v>0</v>
      </c>
      <c r="Q177" s="37"/>
    </row>
    <row r="178" spans="2:17" ht="14.25" customHeight="1">
      <c r="B178" s="23" t="s">
        <v>275</v>
      </c>
      <c r="C178" s="24" t="s">
        <v>276</v>
      </c>
      <c r="D178" s="132">
        <v>208250</v>
      </c>
      <c r="E178" s="132">
        <v>358390</v>
      </c>
      <c r="F178" s="132">
        <v>0</v>
      </c>
      <c r="G178" s="132">
        <v>39951.34</v>
      </c>
      <c r="H178" s="132">
        <v>58232.65</v>
      </c>
      <c r="I178" s="132">
        <v>39951.34</v>
      </c>
      <c r="J178" s="35">
        <f t="shared" si="1"/>
        <v>260206.00999999998</v>
      </c>
      <c r="K178" s="132">
        <v>217732.32</v>
      </c>
      <c r="L178" s="132">
        <v>3503</v>
      </c>
      <c r="M178" s="132">
        <v>321941.66</v>
      </c>
      <c r="N178" s="132">
        <v>53019.58</v>
      </c>
      <c r="O178" s="132">
        <v>3503</v>
      </c>
      <c r="P178" s="132">
        <v>3503</v>
      </c>
      <c r="Q178" s="37"/>
    </row>
    <row r="179" spans="2:17" ht="14.25" customHeight="1">
      <c r="B179" s="21" t="s">
        <v>277</v>
      </c>
      <c r="C179" s="22" t="s">
        <v>278</v>
      </c>
      <c r="D179" s="132">
        <v>504952.88</v>
      </c>
      <c r="E179" s="132">
        <v>602261.95</v>
      </c>
      <c r="F179" s="132">
        <v>0</v>
      </c>
      <c r="G179" s="132">
        <v>5631.36</v>
      </c>
      <c r="H179" s="132">
        <v>502330.15</v>
      </c>
      <c r="I179" s="132">
        <v>5631.36</v>
      </c>
      <c r="J179" s="35">
        <f t="shared" si="1"/>
        <v>94300.43999999993</v>
      </c>
      <c r="K179" s="132">
        <v>648755.74</v>
      </c>
      <c r="L179" s="132">
        <v>77025.26</v>
      </c>
      <c r="M179" s="132">
        <v>663007.79</v>
      </c>
      <c r="N179" s="132">
        <v>363129.48</v>
      </c>
      <c r="O179" s="132">
        <v>76589.21</v>
      </c>
      <c r="P179" s="132">
        <v>76589.21</v>
      </c>
      <c r="Q179" s="37"/>
    </row>
    <row r="180" spans="2:17" ht="14.25" customHeight="1">
      <c r="B180" s="21" t="s">
        <v>279</v>
      </c>
      <c r="C180" s="22" t="s">
        <v>280</v>
      </c>
      <c r="D180" s="132">
        <v>80353.37</v>
      </c>
      <c r="E180" s="132">
        <v>85053.78</v>
      </c>
      <c r="F180" s="132">
        <v>0</v>
      </c>
      <c r="G180" s="132">
        <v>42.68</v>
      </c>
      <c r="H180" s="132">
        <v>66028.66</v>
      </c>
      <c r="I180" s="132">
        <v>42.68</v>
      </c>
      <c r="J180" s="35">
        <f t="shared" si="1"/>
        <v>18982.439999999995</v>
      </c>
      <c r="K180" s="132">
        <v>93407.69</v>
      </c>
      <c r="L180" s="132">
        <v>10279.46</v>
      </c>
      <c r="M180" s="132">
        <v>95290.56</v>
      </c>
      <c r="N180" s="132">
        <v>65988.65</v>
      </c>
      <c r="O180" s="132">
        <v>10279.46</v>
      </c>
      <c r="P180" s="132">
        <v>10279.46</v>
      </c>
      <c r="Q180" s="37"/>
    </row>
    <row r="181" spans="2:17" ht="14.25" customHeight="1">
      <c r="B181" s="21" t="s">
        <v>281</v>
      </c>
      <c r="C181" s="22" t="s">
        <v>282</v>
      </c>
      <c r="D181" s="132">
        <v>229100</v>
      </c>
      <c r="E181" s="132">
        <v>272935.5</v>
      </c>
      <c r="F181" s="132">
        <v>0</v>
      </c>
      <c r="G181" s="132">
        <v>4499.99</v>
      </c>
      <c r="H181" s="132">
        <v>254306.91</v>
      </c>
      <c r="I181" s="132">
        <v>4499.99</v>
      </c>
      <c r="J181" s="35">
        <f t="shared" si="1"/>
        <v>14128.599999999997</v>
      </c>
      <c r="K181" s="132">
        <v>289750.55</v>
      </c>
      <c r="L181" s="132">
        <v>51429.71</v>
      </c>
      <c r="M181" s="132">
        <v>319865.22</v>
      </c>
      <c r="N181" s="132">
        <v>204577.28</v>
      </c>
      <c r="O181" s="132">
        <v>46628.71</v>
      </c>
      <c r="P181" s="132">
        <v>51429.71</v>
      </c>
      <c r="Q181" s="37"/>
    </row>
    <row r="182" spans="2:17" ht="14.25" customHeight="1">
      <c r="B182" s="21" t="s">
        <v>283</v>
      </c>
      <c r="C182" s="22" t="s">
        <v>284</v>
      </c>
      <c r="D182" s="132">
        <v>39900</v>
      </c>
      <c r="E182" s="132">
        <v>165611.06</v>
      </c>
      <c r="F182" s="132">
        <v>0</v>
      </c>
      <c r="G182" s="132">
        <v>0</v>
      </c>
      <c r="H182" s="132">
        <v>114626</v>
      </c>
      <c r="I182" s="132">
        <v>0</v>
      </c>
      <c r="J182" s="35">
        <f t="shared" si="1"/>
        <v>50985.06</v>
      </c>
      <c r="K182" s="132">
        <v>183798.3</v>
      </c>
      <c r="L182" s="132">
        <v>44764.42</v>
      </c>
      <c r="M182" s="132">
        <v>210375.48</v>
      </c>
      <c r="N182" s="132">
        <v>39479.09</v>
      </c>
      <c r="O182" s="132">
        <v>42443.18</v>
      </c>
      <c r="P182" s="132">
        <v>42443.2</v>
      </c>
      <c r="Q182" s="37"/>
    </row>
    <row r="183" spans="2:17" ht="14.25" customHeight="1">
      <c r="B183" s="21" t="s">
        <v>285</v>
      </c>
      <c r="C183" s="22" t="s">
        <v>286</v>
      </c>
      <c r="D183" s="132">
        <v>20000</v>
      </c>
      <c r="E183" s="132">
        <v>14200</v>
      </c>
      <c r="F183" s="132">
        <v>0</v>
      </c>
      <c r="G183" s="132">
        <v>0</v>
      </c>
      <c r="H183" s="132">
        <v>1800</v>
      </c>
      <c r="I183" s="132">
        <v>0</v>
      </c>
      <c r="J183" s="35">
        <f t="shared" si="1"/>
        <v>12400</v>
      </c>
      <c r="K183" s="132">
        <v>86870.74</v>
      </c>
      <c r="L183" s="132">
        <v>52670.74</v>
      </c>
      <c r="M183" s="132">
        <v>66870.74</v>
      </c>
      <c r="N183" s="132">
        <v>1800</v>
      </c>
      <c r="O183" s="132">
        <v>52600</v>
      </c>
      <c r="P183" s="132">
        <v>52670.74</v>
      </c>
      <c r="Q183" s="37"/>
    </row>
    <row r="184" spans="2:17" ht="14.25" customHeight="1">
      <c r="B184" s="21" t="s">
        <v>287</v>
      </c>
      <c r="C184" s="22" t="s">
        <v>288</v>
      </c>
      <c r="D184" s="132">
        <v>0</v>
      </c>
      <c r="E184" s="132">
        <v>0</v>
      </c>
      <c r="F184" s="132">
        <v>0</v>
      </c>
      <c r="G184" s="132">
        <v>0</v>
      </c>
      <c r="H184" s="132">
        <v>0</v>
      </c>
      <c r="I184" s="132">
        <v>0</v>
      </c>
      <c r="J184" s="35">
        <f t="shared" si="1"/>
        <v>0</v>
      </c>
      <c r="K184" s="132">
        <v>0</v>
      </c>
      <c r="L184" s="132">
        <v>0</v>
      </c>
      <c r="M184" s="132">
        <v>0</v>
      </c>
      <c r="N184" s="132">
        <v>0</v>
      </c>
      <c r="O184" s="132">
        <v>0</v>
      </c>
      <c r="P184" s="132">
        <v>0</v>
      </c>
      <c r="Q184" s="37"/>
    </row>
    <row r="185" spans="2:17" ht="14.25" customHeight="1">
      <c r="B185" s="21" t="s">
        <v>289</v>
      </c>
      <c r="C185" s="22" t="s">
        <v>290</v>
      </c>
      <c r="D185" s="132">
        <v>2651110.94</v>
      </c>
      <c r="E185" s="132">
        <v>2657950.02</v>
      </c>
      <c r="F185" s="132">
        <v>0</v>
      </c>
      <c r="G185" s="132">
        <v>1308.51</v>
      </c>
      <c r="H185" s="132">
        <v>648727.79</v>
      </c>
      <c r="I185" s="132">
        <v>1308.51</v>
      </c>
      <c r="J185" s="35">
        <f t="shared" si="1"/>
        <v>2007913.72</v>
      </c>
      <c r="K185" s="132">
        <v>2835930.41</v>
      </c>
      <c r="L185" s="132">
        <v>179971.6</v>
      </c>
      <c r="M185" s="132">
        <v>2836613.11</v>
      </c>
      <c r="N185" s="132">
        <v>406242.61</v>
      </c>
      <c r="O185" s="132">
        <v>179971.6</v>
      </c>
      <c r="P185" s="132">
        <v>179971.6</v>
      </c>
      <c r="Q185" s="37"/>
    </row>
    <row r="186" spans="2:17" ht="14.25" customHeight="1">
      <c r="B186" s="21" t="s">
        <v>291</v>
      </c>
      <c r="C186" s="22" t="s">
        <v>292</v>
      </c>
      <c r="D186" s="132">
        <v>27850</v>
      </c>
      <c r="E186" s="132">
        <v>25500</v>
      </c>
      <c r="F186" s="132">
        <v>0</v>
      </c>
      <c r="G186" s="132">
        <v>0</v>
      </c>
      <c r="H186" s="132">
        <v>22065.61</v>
      </c>
      <c r="I186" s="132">
        <v>0</v>
      </c>
      <c r="J186" s="35">
        <f t="shared" si="1"/>
        <v>3434.3899999999994</v>
      </c>
      <c r="K186" s="132">
        <v>42419.68</v>
      </c>
      <c r="L186" s="132">
        <v>6224.49</v>
      </c>
      <c r="M186" s="132">
        <v>31724.49</v>
      </c>
      <c r="N186" s="132">
        <v>13039.44</v>
      </c>
      <c r="O186" s="132">
        <v>6224.49</v>
      </c>
      <c r="P186" s="132">
        <v>6224.49</v>
      </c>
      <c r="Q186" s="37"/>
    </row>
    <row r="187" spans="2:17" ht="14.25" customHeight="1">
      <c r="B187" s="21" t="s">
        <v>293</v>
      </c>
      <c r="C187" s="22" t="s">
        <v>294</v>
      </c>
      <c r="D187" s="132">
        <v>516006.08</v>
      </c>
      <c r="E187" s="132">
        <v>523811.46</v>
      </c>
      <c r="F187" s="132">
        <v>0</v>
      </c>
      <c r="G187" s="132">
        <v>18810.09</v>
      </c>
      <c r="H187" s="132">
        <v>168198.9</v>
      </c>
      <c r="I187" s="132">
        <v>18810.09</v>
      </c>
      <c r="J187" s="35">
        <f t="shared" si="1"/>
        <v>336802.47000000003</v>
      </c>
      <c r="K187" s="132">
        <v>593310.6</v>
      </c>
      <c r="L187" s="132">
        <v>69186.22</v>
      </c>
      <c r="M187" s="132">
        <v>574187.59</v>
      </c>
      <c r="N187" s="132">
        <v>121928.38</v>
      </c>
      <c r="O187" s="132">
        <v>69186.22</v>
      </c>
      <c r="P187" s="132">
        <v>69186.22</v>
      </c>
      <c r="Q187" s="37"/>
    </row>
    <row r="188" spans="2:17" ht="14.25" customHeight="1">
      <c r="B188" s="23" t="s">
        <v>295</v>
      </c>
      <c r="C188" s="24" t="s">
        <v>296</v>
      </c>
      <c r="D188" s="132">
        <v>4069273.27</v>
      </c>
      <c r="E188" s="132">
        <v>4347323.77</v>
      </c>
      <c r="F188" s="132">
        <v>0</v>
      </c>
      <c r="G188" s="132">
        <v>30292.63</v>
      </c>
      <c r="H188" s="132">
        <v>1778084.02</v>
      </c>
      <c r="I188" s="132">
        <v>30292.63</v>
      </c>
      <c r="J188" s="35">
        <f t="shared" si="1"/>
        <v>2538947.1199999996</v>
      </c>
      <c r="K188" s="132">
        <v>4774243.71</v>
      </c>
      <c r="L188" s="132">
        <v>491551.9</v>
      </c>
      <c r="M188" s="132">
        <v>4797934.98</v>
      </c>
      <c r="N188" s="132">
        <v>1216184.93</v>
      </c>
      <c r="O188" s="132">
        <v>483922.87</v>
      </c>
      <c r="P188" s="132">
        <v>488794.63</v>
      </c>
      <c r="Q188" s="37"/>
    </row>
    <row r="189" spans="2:17" ht="14.25" customHeight="1">
      <c r="B189" s="21" t="s">
        <v>297</v>
      </c>
      <c r="C189" s="22" t="s">
        <v>298</v>
      </c>
      <c r="D189" s="132">
        <v>0</v>
      </c>
      <c r="E189" s="132">
        <v>0</v>
      </c>
      <c r="F189" s="132">
        <v>0</v>
      </c>
      <c r="G189" s="132">
        <v>0</v>
      </c>
      <c r="H189" s="132">
        <v>0</v>
      </c>
      <c r="I189" s="132">
        <v>0</v>
      </c>
      <c r="J189" s="35">
        <f t="shared" si="1"/>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35">
        <f aca="true" t="shared" si="2" ref="J190:J227">E190-H190-I190</f>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35">
        <f t="shared" si="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35">
        <f t="shared" si="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35">
        <f t="shared" si="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35">
        <f t="shared" si="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35">
        <f t="shared" si="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35">
        <f t="shared" si="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35">
        <f t="shared" si="2"/>
        <v>0</v>
      </c>
      <c r="K197" s="132">
        <v>0</v>
      </c>
      <c r="L197" s="132">
        <v>0</v>
      </c>
      <c r="M197" s="132">
        <v>0</v>
      </c>
      <c r="N197" s="132">
        <v>0</v>
      </c>
      <c r="O197" s="132">
        <v>0</v>
      </c>
      <c r="P197" s="132">
        <v>0</v>
      </c>
      <c r="Q197" s="37"/>
    </row>
    <row r="198" spans="2:17" ht="14.25" customHeight="1">
      <c r="B198" s="21" t="s">
        <v>315</v>
      </c>
      <c r="C198" s="22" t="s">
        <v>316</v>
      </c>
      <c r="D198" s="132">
        <v>76983.01</v>
      </c>
      <c r="E198" s="132">
        <v>87662.67</v>
      </c>
      <c r="F198" s="132">
        <v>0</v>
      </c>
      <c r="G198" s="132">
        <v>354.89</v>
      </c>
      <c r="H198" s="132">
        <v>60447.47</v>
      </c>
      <c r="I198" s="132">
        <v>354.89</v>
      </c>
      <c r="J198" s="35">
        <f t="shared" si="2"/>
        <v>26860.309999999998</v>
      </c>
      <c r="K198" s="132">
        <v>118938.42</v>
      </c>
      <c r="L198" s="132">
        <v>38363.31</v>
      </c>
      <c r="M198" s="132">
        <v>125671.09</v>
      </c>
      <c r="N198" s="132">
        <v>52473.06</v>
      </c>
      <c r="O198" s="132">
        <v>35571.81</v>
      </c>
      <c r="P198" s="132">
        <v>38363.31</v>
      </c>
      <c r="Q198" s="37"/>
    </row>
    <row r="199" spans="2:17" ht="14.25" customHeight="1">
      <c r="B199" s="21" t="s">
        <v>317</v>
      </c>
      <c r="C199" s="22" t="s">
        <v>318</v>
      </c>
      <c r="D199" s="132">
        <v>0</v>
      </c>
      <c r="E199" s="132">
        <v>0</v>
      </c>
      <c r="F199" s="132">
        <v>0</v>
      </c>
      <c r="G199" s="132">
        <v>0</v>
      </c>
      <c r="H199" s="132">
        <v>0</v>
      </c>
      <c r="I199" s="132">
        <v>0</v>
      </c>
      <c r="J199" s="35">
        <f t="shared" si="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35">
        <f t="shared" si="2"/>
        <v>0</v>
      </c>
      <c r="K200" s="132">
        <v>0</v>
      </c>
      <c r="L200" s="132">
        <v>0</v>
      </c>
      <c r="M200" s="132">
        <v>0</v>
      </c>
      <c r="N200" s="132">
        <v>0</v>
      </c>
      <c r="O200" s="132">
        <v>0</v>
      </c>
      <c r="P200" s="132">
        <v>0</v>
      </c>
      <c r="Q200" s="37"/>
    </row>
    <row r="201" spans="2:17" ht="14.25" customHeight="1">
      <c r="B201" s="23" t="s">
        <v>321</v>
      </c>
      <c r="C201" s="24" t="s">
        <v>322</v>
      </c>
      <c r="D201" s="132">
        <v>76983.01</v>
      </c>
      <c r="E201" s="132">
        <v>87662.67</v>
      </c>
      <c r="F201" s="132">
        <v>0</v>
      </c>
      <c r="G201" s="132">
        <v>354.89</v>
      </c>
      <c r="H201" s="132">
        <v>60447.47</v>
      </c>
      <c r="I201" s="132">
        <v>354.89</v>
      </c>
      <c r="J201" s="35">
        <f t="shared" si="2"/>
        <v>26860.309999999998</v>
      </c>
      <c r="K201" s="132">
        <v>118938.42</v>
      </c>
      <c r="L201" s="132">
        <v>38363.31</v>
      </c>
      <c r="M201" s="132">
        <v>125671.09</v>
      </c>
      <c r="N201" s="132">
        <v>52473.06</v>
      </c>
      <c r="O201" s="132">
        <v>35571.81</v>
      </c>
      <c r="P201" s="132">
        <v>38363.31</v>
      </c>
      <c r="Q201" s="37"/>
    </row>
    <row r="202" spans="2:17" ht="14.25" customHeight="1">
      <c r="B202" s="21" t="s">
        <v>323</v>
      </c>
      <c r="C202" s="22" t="s">
        <v>324</v>
      </c>
      <c r="D202" s="132">
        <v>0</v>
      </c>
      <c r="E202" s="132">
        <v>0</v>
      </c>
      <c r="F202" s="132">
        <v>0</v>
      </c>
      <c r="G202" s="132">
        <v>0</v>
      </c>
      <c r="H202" s="132">
        <v>0</v>
      </c>
      <c r="I202" s="132">
        <v>0</v>
      </c>
      <c r="J202" s="35">
        <f t="shared" si="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35">
        <f t="shared" si="2"/>
        <v>0</v>
      </c>
      <c r="K203" s="132">
        <v>0</v>
      </c>
      <c r="L203" s="132">
        <v>0</v>
      </c>
      <c r="M203" s="132">
        <v>0</v>
      </c>
      <c r="N203" s="132">
        <v>0</v>
      </c>
      <c r="O203" s="132">
        <v>0</v>
      </c>
      <c r="P203" s="132">
        <v>0</v>
      </c>
      <c r="Q203" s="37"/>
    </row>
    <row r="204" spans="2:17" ht="14.25" customHeight="1">
      <c r="B204" s="21" t="s">
        <v>327</v>
      </c>
      <c r="C204" s="22" t="s">
        <v>328</v>
      </c>
      <c r="D204" s="132">
        <v>47743.79</v>
      </c>
      <c r="E204" s="132">
        <v>84042.62</v>
      </c>
      <c r="F204" s="132">
        <v>0</v>
      </c>
      <c r="G204" s="132">
        <v>16775</v>
      </c>
      <c r="H204" s="132">
        <v>41982.26</v>
      </c>
      <c r="I204" s="132">
        <v>16775</v>
      </c>
      <c r="J204" s="35">
        <f t="shared" si="2"/>
        <v>25285.359999999993</v>
      </c>
      <c r="K204" s="132">
        <v>107125.82</v>
      </c>
      <c r="L204" s="132">
        <v>24049.5</v>
      </c>
      <c r="M204" s="132">
        <v>91317.12</v>
      </c>
      <c r="N204" s="132">
        <v>24264.86</v>
      </c>
      <c r="O204" s="132">
        <v>23849.5</v>
      </c>
      <c r="P204" s="132">
        <v>23849.5</v>
      </c>
      <c r="Q204" s="37"/>
    </row>
    <row r="205" spans="2:17" ht="14.25" customHeight="1">
      <c r="B205" s="23" t="s">
        <v>329</v>
      </c>
      <c r="C205" s="24" t="s">
        <v>330</v>
      </c>
      <c r="D205" s="132">
        <v>47743.79</v>
      </c>
      <c r="E205" s="132">
        <v>84042.62</v>
      </c>
      <c r="F205" s="132">
        <v>0</v>
      </c>
      <c r="G205" s="132">
        <v>16775</v>
      </c>
      <c r="H205" s="132">
        <v>41982.26</v>
      </c>
      <c r="I205" s="132">
        <v>16775</v>
      </c>
      <c r="J205" s="35">
        <f t="shared" si="2"/>
        <v>25285.359999999993</v>
      </c>
      <c r="K205" s="132">
        <v>107125.82</v>
      </c>
      <c r="L205" s="132">
        <v>24049.5</v>
      </c>
      <c r="M205" s="132">
        <v>91317.12</v>
      </c>
      <c r="N205" s="132">
        <v>24264.86</v>
      </c>
      <c r="O205" s="132">
        <v>23849.5</v>
      </c>
      <c r="P205" s="132">
        <v>23849.5</v>
      </c>
      <c r="Q205" s="37"/>
    </row>
    <row r="206" spans="2:17" ht="14.25" customHeight="1">
      <c r="B206" s="21" t="s">
        <v>331</v>
      </c>
      <c r="C206" s="22" t="s">
        <v>332</v>
      </c>
      <c r="D206" s="132">
        <v>0</v>
      </c>
      <c r="E206" s="132">
        <v>0</v>
      </c>
      <c r="F206" s="132">
        <v>0</v>
      </c>
      <c r="G206" s="132">
        <v>0</v>
      </c>
      <c r="H206" s="132">
        <v>0</v>
      </c>
      <c r="I206" s="132">
        <v>0</v>
      </c>
      <c r="J206" s="35">
        <f t="shared" si="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35">
        <f t="shared" si="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35">
        <f t="shared" si="2"/>
        <v>0</v>
      </c>
      <c r="K208" s="132">
        <v>0</v>
      </c>
      <c r="L208" s="132">
        <v>0</v>
      </c>
      <c r="M208" s="132">
        <v>0</v>
      </c>
      <c r="N208" s="132">
        <v>0</v>
      </c>
      <c r="O208" s="132">
        <v>0</v>
      </c>
      <c r="P208" s="132">
        <v>0</v>
      </c>
      <c r="Q208" s="37"/>
    </row>
    <row r="209" spans="2:17" ht="14.25" customHeight="1">
      <c r="B209" s="21" t="s">
        <v>337</v>
      </c>
      <c r="C209" s="22" t="s">
        <v>338</v>
      </c>
      <c r="D209" s="132">
        <v>57660</v>
      </c>
      <c r="E209" s="132">
        <v>275642.59</v>
      </c>
      <c r="F209" s="132">
        <v>0</v>
      </c>
      <c r="G209" s="132">
        <v>95741.29</v>
      </c>
      <c r="H209" s="132">
        <v>96122.42</v>
      </c>
      <c r="I209" s="132">
        <v>95741.29</v>
      </c>
      <c r="J209" s="35">
        <f t="shared" si="2"/>
        <v>83778.88000000005</v>
      </c>
      <c r="K209" s="132">
        <v>83880.04</v>
      </c>
      <c r="L209" s="132">
        <v>25227.89</v>
      </c>
      <c r="M209" s="132">
        <v>205129.19</v>
      </c>
      <c r="N209" s="132">
        <v>54713.29</v>
      </c>
      <c r="O209" s="132">
        <v>25227.89</v>
      </c>
      <c r="P209" s="132">
        <v>25227.89</v>
      </c>
      <c r="Q209" s="37"/>
    </row>
    <row r="210" spans="2:17" ht="14.25" customHeight="1">
      <c r="B210" s="23" t="s">
        <v>339</v>
      </c>
      <c r="C210" s="24" t="s">
        <v>340</v>
      </c>
      <c r="D210" s="132">
        <v>57660</v>
      </c>
      <c r="E210" s="132">
        <v>275642.59</v>
      </c>
      <c r="F210" s="132">
        <v>0</v>
      </c>
      <c r="G210" s="132">
        <v>95741.29</v>
      </c>
      <c r="H210" s="132">
        <v>96122.42</v>
      </c>
      <c r="I210" s="132">
        <v>95741.29</v>
      </c>
      <c r="J210" s="35">
        <f t="shared" si="2"/>
        <v>83778.88000000005</v>
      </c>
      <c r="K210" s="132">
        <v>83880.04</v>
      </c>
      <c r="L210" s="132">
        <v>25227.89</v>
      </c>
      <c r="M210" s="132">
        <v>205129.19</v>
      </c>
      <c r="N210" s="132">
        <v>54713.29</v>
      </c>
      <c r="O210" s="132">
        <v>25227.89</v>
      </c>
      <c r="P210" s="132">
        <v>25227.89</v>
      </c>
      <c r="Q210" s="37"/>
    </row>
    <row r="211" spans="2:17" ht="14.25" customHeight="1">
      <c r="B211" s="21" t="s">
        <v>341</v>
      </c>
      <c r="C211" s="22" t="s">
        <v>342</v>
      </c>
      <c r="D211" s="132">
        <v>0</v>
      </c>
      <c r="E211" s="132">
        <v>0</v>
      </c>
      <c r="F211" s="132">
        <v>0</v>
      </c>
      <c r="G211" s="132">
        <v>0</v>
      </c>
      <c r="H211" s="132">
        <v>0</v>
      </c>
      <c r="I211" s="132">
        <v>0</v>
      </c>
      <c r="J211" s="35">
        <f t="shared" si="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35">
        <f t="shared" si="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35">
        <f t="shared" si="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35">
        <f t="shared" si="2"/>
        <v>0</v>
      </c>
      <c r="K214" s="132">
        <v>0</v>
      </c>
      <c r="L214" s="132">
        <v>0</v>
      </c>
      <c r="M214" s="132">
        <v>0</v>
      </c>
      <c r="N214" s="132">
        <v>0</v>
      </c>
      <c r="O214" s="132">
        <v>0</v>
      </c>
      <c r="P214" s="132">
        <v>0</v>
      </c>
      <c r="Q214" s="37"/>
    </row>
    <row r="215" spans="2:17" ht="14.25" customHeight="1">
      <c r="B215" s="21" t="s">
        <v>349</v>
      </c>
      <c r="C215" s="22" t="s">
        <v>350</v>
      </c>
      <c r="D215" s="132">
        <v>32161.39</v>
      </c>
      <c r="E215" s="132">
        <v>14649.05</v>
      </c>
      <c r="F215" s="132">
        <v>0</v>
      </c>
      <c r="G215" s="132">
        <v>0</v>
      </c>
      <c r="H215" s="132">
        <v>0</v>
      </c>
      <c r="I215" s="132">
        <v>0</v>
      </c>
      <c r="J215" s="35">
        <f t="shared" si="2"/>
        <v>14649.05</v>
      </c>
      <c r="K215" s="132">
        <v>200000</v>
      </c>
      <c r="L215" s="132">
        <v>0</v>
      </c>
      <c r="M215" s="132">
        <v>203170.66</v>
      </c>
      <c r="N215" s="132">
        <v>0</v>
      </c>
      <c r="O215" s="132">
        <v>0</v>
      </c>
      <c r="P215" s="132">
        <v>0</v>
      </c>
      <c r="Q215" s="37"/>
    </row>
    <row r="216" spans="2:17" ht="14.25" customHeight="1">
      <c r="B216" s="21" t="s">
        <v>351</v>
      </c>
      <c r="C216" s="22" t="s">
        <v>352</v>
      </c>
      <c r="D216" s="132">
        <v>330109.34</v>
      </c>
      <c r="E216" s="132">
        <v>375070.4</v>
      </c>
      <c r="F216" s="132">
        <v>0</v>
      </c>
      <c r="G216" s="132">
        <v>0</v>
      </c>
      <c r="H216" s="132">
        <v>0</v>
      </c>
      <c r="I216" s="132">
        <v>0</v>
      </c>
      <c r="J216" s="35">
        <f t="shared" si="2"/>
        <v>375070.4</v>
      </c>
      <c r="K216" s="132">
        <v>0</v>
      </c>
      <c r="L216" s="132">
        <v>0</v>
      </c>
      <c r="M216" s="132">
        <v>32947.78</v>
      </c>
      <c r="N216" s="132">
        <v>0</v>
      </c>
      <c r="O216" s="132">
        <v>0</v>
      </c>
      <c r="P216" s="132">
        <v>0</v>
      </c>
      <c r="Q216" s="37"/>
    </row>
    <row r="217" spans="2:17" ht="14.25" customHeight="1">
      <c r="B217" s="21" t="s">
        <v>353</v>
      </c>
      <c r="C217" s="22" t="s">
        <v>354</v>
      </c>
      <c r="D217" s="132">
        <v>100891.49</v>
      </c>
      <c r="E217" s="132">
        <v>44056.49</v>
      </c>
      <c r="F217" s="132">
        <v>0</v>
      </c>
      <c r="G217" s="132">
        <v>0</v>
      </c>
      <c r="H217" s="132">
        <v>0</v>
      </c>
      <c r="I217" s="132">
        <v>0</v>
      </c>
      <c r="J217" s="35">
        <f t="shared" si="2"/>
        <v>44056.49</v>
      </c>
      <c r="K217" s="132">
        <v>0</v>
      </c>
      <c r="L217" s="132">
        <v>0</v>
      </c>
      <c r="M217" s="132">
        <v>0</v>
      </c>
      <c r="N217" s="132">
        <v>0</v>
      </c>
      <c r="O217" s="132">
        <v>0</v>
      </c>
      <c r="P217" s="132">
        <v>0</v>
      </c>
      <c r="Q217" s="37"/>
    </row>
    <row r="218" spans="2:17" ht="14.25" customHeight="1">
      <c r="B218" s="23" t="s">
        <v>355</v>
      </c>
      <c r="C218" s="24" t="s">
        <v>356</v>
      </c>
      <c r="D218" s="132">
        <v>463162.22</v>
      </c>
      <c r="E218" s="132">
        <v>433775.94</v>
      </c>
      <c r="F218" s="132">
        <v>0</v>
      </c>
      <c r="G218" s="132">
        <v>0</v>
      </c>
      <c r="H218" s="132">
        <v>0</v>
      </c>
      <c r="I218" s="132">
        <v>0</v>
      </c>
      <c r="J218" s="35">
        <f t="shared" si="2"/>
        <v>433775.94</v>
      </c>
      <c r="K218" s="132">
        <v>200000</v>
      </c>
      <c r="L218" s="132">
        <v>0</v>
      </c>
      <c r="M218" s="132">
        <v>236118.44</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35">
        <f t="shared" si="2"/>
        <v>0</v>
      </c>
      <c r="K219" s="132">
        <v>0</v>
      </c>
      <c r="L219" s="132">
        <v>0</v>
      </c>
      <c r="M219" s="132">
        <v>0</v>
      </c>
      <c r="N219" s="132">
        <v>0</v>
      </c>
      <c r="O219" s="132">
        <v>0</v>
      </c>
      <c r="P219" s="132">
        <v>0</v>
      </c>
      <c r="Q219" s="37"/>
    </row>
    <row r="220" spans="2:17" ht="14.25" customHeight="1">
      <c r="B220" s="21" t="s">
        <v>359</v>
      </c>
      <c r="C220" s="22" t="s">
        <v>360</v>
      </c>
      <c r="D220" s="132">
        <v>258074.54</v>
      </c>
      <c r="E220" s="132">
        <v>262896.5</v>
      </c>
      <c r="F220" s="132">
        <v>0</v>
      </c>
      <c r="G220" s="132">
        <v>0</v>
      </c>
      <c r="H220" s="132">
        <v>253572.78</v>
      </c>
      <c r="I220" s="132">
        <v>0</v>
      </c>
      <c r="J220" s="35">
        <f t="shared" si="2"/>
        <v>9323.720000000001</v>
      </c>
      <c r="K220" s="132">
        <v>258074.54</v>
      </c>
      <c r="L220" s="132">
        <v>0</v>
      </c>
      <c r="M220" s="132">
        <v>262896.5</v>
      </c>
      <c r="N220" s="132">
        <v>253572.78</v>
      </c>
      <c r="O220" s="132">
        <v>0</v>
      </c>
      <c r="P220" s="132">
        <v>0</v>
      </c>
      <c r="Q220" s="37"/>
    </row>
    <row r="221" spans="2:17" ht="14.25" customHeight="1">
      <c r="B221" s="23" t="s">
        <v>361</v>
      </c>
      <c r="C221" s="24" t="s">
        <v>362</v>
      </c>
      <c r="D221" s="132">
        <v>258074.54</v>
      </c>
      <c r="E221" s="132">
        <v>262896.5</v>
      </c>
      <c r="F221" s="132">
        <v>0</v>
      </c>
      <c r="G221" s="132">
        <v>0</v>
      </c>
      <c r="H221" s="132">
        <v>253572.78</v>
      </c>
      <c r="I221" s="132">
        <v>0</v>
      </c>
      <c r="J221" s="35">
        <f t="shared" si="2"/>
        <v>9323.720000000001</v>
      </c>
      <c r="K221" s="132">
        <v>258074.54</v>
      </c>
      <c r="L221" s="132">
        <v>0</v>
      </c>
      <c r="M221" s="132">
        <v>262896.5</v>
      </c>
      <c r="N221" s="132">
        <v>253572.78</v>
      </c>
      <c r="O221" s="132">
        <v>0</v>
      </c>
      <c r="P221" s="132">
        <v>0</v>
      </c>
      <c r="Q221" s="37"/>
    </row>
    <row r="222" spans="2:17" ht="14.25" customHeight="1">
      <c r="B222" s="21" t="s">
        <v>363</v>
      </c>
      <c r="C222" s="22" t="s">
        <v>364</v>
      </c>
      <c r="D222" s="132">
        <v>4204786.21</v>
      </c>
      <c r="E222" s="132">
        <v>4204786.21</v>
      </c>
      <c r="F222" s="132">
        <v>0</v>
      </c>
      <c r="G222" s="132">
        <v>0</v>
      </c>
      <c r="H222" s="132">
        <v>0</v>
      </c>
      <c r="I222" s="132">
        <v>0</v>
      </c>
      <c r="J222" s="35">
        <f t="shared" si="2"/>
        <v>4204786.21</v>
      </c>
      <c r="K222" s="132">
        <v>4204786.21</v>
      </c>
      <c r="L222" s="132">
        <v>0</v>
      </c>
      <c r="M222" s="132">
        <v>4204786.21</v>
      </c>
      <c r="N222" s="132">
        <v>0</v>
      </c>
      <c r="O222" s="132">
        <v>0</v>
      </c>
      <c r="P222" s="132">
        <v>0</v>
      </c>
      <c r="Q222" s="37"/>
    </row>
    <row r="223" spans="2:17" ht="14.25" customHeight="1">
      <c r="B223" s="23" t="s">
        <v>365</v>
      </c>
      <c r="C223" s="24" t="s">
        <v>366</v>
      </c>
      <c r="D223" s="132">
        <v>4204786.21</v>
      </c>
      <c r="E223" s="132">
        <v>4204786.21</v>
      </c>
      <c r="F223" s="132">
        <v>0</v>
      </c>
      <c r="G223" s="132">
        <v>0</v>
      </c>
      <c r="H223" s="132">
        <v>0</v>
      </c>
      <c r="I223" s="132">
        <v>0</v>
      </c>
      <c r="J223" s="35">
        <f t="shared" si="2"/>
        <v>4204786.21</v>
      </c>
      <c r="K223" s="132">
        <v>4204786.21</v>
      </c>
      <c r="L223" s="132">
        <v>0</v>
      </c>
      <c r="M223" s="132">
        <v>4204786.21</v>
      </c>
      <c r="N223" s="132">
        <v>0</v>
      </c>
      <c r="O223" s="132">
        <v>0</v>
      </c>
      <c r="P223" s="132">
        <v>0</v>
      </c>
      <c r="Q223" s="37"/>
    </row>
    <row r="224" spans="2:17" ht="14.25" customHeight="1">
      <c r="B224" s="21" t="s">
        <v>367</v>
      </c>
      <c r="C224" s="22" t="s">
        <v>368</v>
      </c>
      <c r="D224" s="132">
        <v>2067000</v>
      </c>
      <c r="E224" s="132">
        <v>4765000</v>
      </c>
      <c r="F224" s="132">
        <v>0</v>
      </c>
      <c r="G224" s="132">
        <v>0</v>
      </c>
      <c r="H224" s="132">
        <v>3130960.67</v>
      </c>
      <c r="I224" s="132">
        <v>0</v>
      </c>
      <c r="J224" s="35">
        <f t="shared" si="2"/>
        <v>1634039.33</v>
      </c>
      <c r="K224" s="132">
        <v>2326004.81</v>
      </c>
      <c r="L224" s="132">
        <v>113048.53</v>
      </c>
      <c r="M224" s="132">
        <v>4872874.53</v>
      </c>
      <c r="N224" s="132">
        <v>3024291.56</v>
      </c>
      <c r="O224" s="132">
        <v>83988.5</v>
      </c>
      <c r="P224" s="132">
        <v>113048.53</v>
      </c>
      <c r="Q224" s="37"/>
    </row>
    <row r="225" spans="2:17" ht="14.25" customHeight="1">
      <c r="B225" s="21" t="s">
        <v>369</v>
      </c>
      <c r="C225" s="22" t="s">
        <v>370</v>
      </c>
      <c r="D225" s="132">
        <v>0</v>
      </c>
      <c r="E225" s="132">
        <v>0</v>
      </c>
      <c r="F225" s="132">
        <v>0</v>
      </c>
      <c r="G225" s="132">
        <v>0</v>
      </c>
      <c r="H225" s="132">
        <v>0</v>
      </c>
      <c r="I225" s="132">
        <v>0</v>
      </c>
      <c r="J225" s="35">
        <f t="shared" si="2"/>
        <v>0</v>
      </c>
      <c r="K225" s="132">
        <v>0</v>
      </c>
      <c r="L225" s="132">
        <v>0</v>
      </c>
      <c r="M225" s="132">
        <v>0</v>
      </c>
      <c r="N225" s="132">
        <v>0</v>
      </c>
      <c r="O225" s="132">
        <v>0</v>
      </c>
      <c r="P225" s="132">
        <v>0</v>
      </c>
      <c r="Q225" s="37"/>
    </row>
    <row r="226" spans="2:17" ht="14.25" customHeight="1">
      <c r="B226" s="23" t="s">
        <v>371</v>
      </c>
      <c r="C226" s="24" t="s">
        <v>372</v>
      </c>
      <c r="D226" s="132">
        <v>2067000</v>
      </c>
      <c r="E226" s="132">
        <v>4765000</v>
      </c>
      <c r="F226" s="132">
        <v>0</v>
      </c>
      <c r="G226" s="132">
        <v>0</v>
      </c>
      <c r="H226" s="132">
        <v>3130960.67</v>
      </c>
      <c r="I226" s="132">
        <v>0</v>
      </c>
      <c r="J226" s="35">
        <f t="shared" si="2"/>
        <v>1634039.33</v>
      </c>
      <c r="K226" s="132">
        <v>2326004.81</v>
      </c>
      <c r="L226" s="132">
        <v>113048.53</v>
      </c>
      <c r="M226" s="132">
        <v>4872874.53</v>
      </c>
      <c r="N226" s="132">
        <v>3024291.56</v>
      </c>
      <c r="O226" s="132">
        <v>83988.5</v>
      </c>
      <c r="P226" s="132">
        <v>113048.53</v>
      </c>
      <c r="Q226" s="37"/>
    </row>
    <row r="227" spans="2:17" ht="14.25" customHeight="1">
      <c r="B227" s="21"/>
      <c r="C227" s="55" t="s">
        <v>373</v>
      </c>
      <c r="D227" s="132">
        <v>37064204.57</v>
      </c>
      <c r="E227" s="132">
        <v>44542693.68</v>
      </c>
      <c r="F227" s="132">
        <v>0</v>
      </c>
      <c r="G227" s="132">
        <v>1918207.39</v>
      </c>
      <c r="H227" s="132">
        <v>24942523.48</v>
      </c>
      <c r="I227" s="132">
        <v>1918207.39</v>
      </c>
      <c r="J227" s="35">
        <f t="shared" si="2"/>
        <v>17681962.81</v>
      </c>
      <c r="K227" s="132">
        <v>40689773.23</v>
      </c>
      <c r="L227" s="132">
        <v>2295058.5</v>
      </c>
      <c r="M227" s="132">
        <v>42431461.85</v>
      </c>
      <c r="N227" s="132">
        <v>13227493.87</v>
      </c>
      <c r="O227" s="132">
        <v>2210391.44</v>
      </c>
      <c r="P227" s="132">
        <v>2270044.84</v>
      </c>
      <c r="Q227" s="37"/>
    </row>
    <row r="228" spans="2:17" ht="14.25" customHeight="1">
      <c r="B228" s="23"/>
      <c r="C228" s="53"/>
      <c r="Q228" s="37"/>
    </row>
    <row r="229" spans="2:17" ht="15" customHeight="1">
      <c r="B229" s="54" t="s">
        <v>443</v>
      </c>
      <c r="Q229" s="37"/>
    </row>
    <row r="230" spans="3:8" ht="15.75" customHeight="1">
      <c r="C230" s="26" t="s">
        <v>374</v>
      </c>
      <c r="D230" s="134" t="s">
        <v>840</v>
      </c>
      <c r="H230" s="27"/>
    </row>
    <row r="231" spans="3:8" ht="15.75" customHeight="1">
      <c r="C231" s="26" t="s">
        <v>375</v>
      </c>
      <c r="D231" s="134" t="s">
        <v>841</v>
      </c>
      <c r="H231" s="27"/>
    </row>
    <row r="232" spans="3:8" ht="14.25" customHeight="1">
      <c r="C232" s="2" t="s">
        <v>665</v>
      </c>
      <c r="D232" s="134" t="s">
        <v>842</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35">
        <v>0</v>
      </c>
      <c r="Q237" s="37"/>
    </row>
    <row r="238" spans="1:17" ht="63.75" customHeight="1">
      <c r="A238" s="87">
        <v>3.2</v>
      </c>
      <c r="B238" s="90" t="s">
        <v>689</v>
      </c>
      <c r="C238" s="96" t="s">
        <v>720</v>
      </c>
      <c r="D238" s="106" t="s">
        <v>721</v>
      </c>
      <c r="E238" s="135">
        <v>0</v>
      </c>
      <c r="Q238" s="37"/>
    </row>
    <row r="239" spans="1:17" ht="31.5" customHeight="1">
      <c r="A239" s="94"/>
      <c r="B239" s="95"/>
      <c r="C239" s="94"/>
      <c r="D239" s="107" t="s">
        <v>722</v>
      </c>
      <c r="E239" s="135">
        <v>4204786.21</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35">
        <v>0</v>
      </c>
    </row>
    <row r="243" spans="1:5" ht="63.75" customHeight="1">
      <c r="A243" s="87">
        <v>7.6</v>
      </c>
      <c r="B243" s="90" t="s">
        <v>725</v>
      </c>
      <c r="C243" s="96" t="s">
        <v>762</v>
      </c>
      <c r="D243" s="106" t="s">
        <v>726</v>
      </c>
      <c r="E243" s="135">
        <v>0</v>
      </c>
    </row>
    <row r="244" spans="1:5" ht="70.5" customHeight="1">
      <c r="A244" s="118">
        <v>7.7</v>
      </c>
      <c r="B244" s="119" t="s">
        <v>384</v>
      </c>
      <c r="C244" s="123" t="s">
        <v>763</v>
      </c>
      <c r="D244" s="120" t="s">
        <v>748</v>
      </c>
      <c r="E244" s="135">
        <v>0</v>
      </c>
    </row>
    <row r="245" spans="1:5" ht="14.25" customHeight="1">
      <c r="A245" s="94"/>
      <c r="B245" s="95"/>
      <c r="C245" s="94"/>
      <c r="D245" s="105"/>
      <c r="E245" s="130"/>
    </row>
    <row r="246" spans="1:5" ht="89.25" customHeight="1">
      <c r="A246" s="87">
        <v>9.5</v>
      </c>
      <c r="B246" s="90" t="s">
        <v>727</v>
      </c>
      <c r="C246" s="96" t="s">
        <v>764</v>
      </c>
      <c r="D246" s="106" t="s">
        <v>728</v>
      </c>
      <c r="E246" s="135">
        <v>0</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35">
        <v>0</v>
      </c>
    </row>
    <row r="250" spans="1:5" ht="63.75" customHeight="1">
      <c r="A250" s="94"/>
      <c r="B250" s="95"/>
      <c r="C250" s="94"/>
      <c r="D250" s="106" t="s">
        <v>731</v>
      </c>
      <c r="E250" s="135">
        <v>0</v>
      </c>
    </row>
    <row r="251" spans="1:5" ht="14.25" customHeight="1">
      <c r="A251" s="94"/>
      <c r="B251" s="95"/>
      <c r="C251" s="94"/>
      <c r="D251" s="105"/>
      <c r="E251" s="130"/>
    </row>
    <row r="252" spans="1:5" ht="51" customHeight="1">
      <c r="A252" s="87">
        <v>10.4</v>
      </c>
      <c r="B252" s="90" t="s">
        <v>387</v>
      </c>
      <c r="C252" s="96" t="s">
        <v>744</v>
      </c>
      <c r="D252" s="106" t="s">
        <v>732</v>
      </c>
      <c r="E252" s="135">
        <v>0</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35">
        <v>0</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35">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ALZANO LOMBARDO - PROVINCIA DI BERGAMO</v>
      </c>
      <c r="B1" s="29"/>
      <c r="C1" s="29"/>
      <c r="D1" s="29"/>
    </row>
    <row r="2" spans="1:4" s="30" customFormat="1" ht="12.75" customHeight="1">
      <c r="A2" s="28"/>
      <c r="B2" s="31"/>
      <c r="C2" s="29"/>
      <c r="D2" s="78" t="s">
        <v>742</v>
      </c>
    </row>
    <row r="3" spans="1:4" s="30" customFormat="1" ht="18" customHeight="1">
      <c r="A3" s="146" t="s">
        <v>376</v>
      </c>
      <c r="B3" s="146"/>
      <c r="C3" s="146"/>
      <c r="D3" s="146"/>
    </row>
    <row r="4" spans="1:4" s="30" customFormat="1" ht="15" customHeight="1">
      <c r="A4" s="145" t="s">
        <v>743</v>
      </c>
      <c r="B4" s="145"/>
      <c r="C4" s="145"/>
      <c r="D4" s="145"/>
    </row>
    <row r="5" spans="1:4" s="114" customFormat="1" ht="27" customHeight="1">
      <c r="A5" s="144" t="str">
        <f>CONCATENATE("Rendiconto esercizio ",Dati!D232)</f>
        <v>Rendiconto esercizio 2022</v>
      </c>
      <c r="B5" s="144"/>
      <c r="C5" s="144"/>
      <c r="D5" s="144"/>
    </row>
    <row r="6" spans="1:4" ht="39" customHeight="1">
      <c r="A6" s="147" t="s">
        <v>685</v>
      </c>
      <c r="B6" s="148"/>
      <c r="C6" s="90" t="s">
        <v>686</v>
      </c>
      <c r="D6" s="92" t="str">
        <f>CONCATENATE("VALORE INDICATORE ",Dati!$D$232," (percentuale)")</f>
        <v>VALORE INDICATORE 2022 (percentuale)</v>
      </c>
    </row>
    <row r="7" spans="1:4" ht="16.5" customHeight="1">
      <c r="A7" s="86">
        <v>1</v>
      </c>
      <c r="B7" s="139" t="s">
        <v>377</v>
      </c>
      <c r="C7" s="140"/>
      <c r="D7" s="140"/>
    </row>
    <row r="8" spans="1:4" ht="76.5" customHeight="1">
      <c r="A8" s="87">
        <v>1.1</v>
      </c>
      <c r="B8" s="116" t="s">
        <v>765</v>
      </c>
      <c r="C8" s="116" t="s">
        <v>766</v>
      </c>
      <c r="D8" s="115">
        <f>IF((Dati!G14+Dati!G17+Dati!G18)&gt;=0,(Dati!E31+Dati!G34+Dati!G40-Dati!E11+Dati!G39+Dati!G51+Dati!G67)/(Dati!G14+Dati!G17+Dati!G18),0)</f>
        <v>0.28155179703596755</v>
      </c>
    </row>
    <row r="9" spans="1:4" ht="16.5" customHeight="1">
      <c r="A9" s="86">
        <v>2</v>
      </c>
      <c r="B9" s="139" t="s">
        <v>378</v>
      </c>
      <c r="C9" s="143"/>
      <c r="D9" s="115"/>
    </row>
    <row r="10" spans="1:4" ht="38.25" customHeight="1">
      <c r="A10" s="87">
        <v>2.1</v>
      </c>
      <c r="B10" s="116" t="s">
        <v>767</v>
      </c>
      <c r="C10" s="116" t="s">
        <v>795</v>
      </c>
      <c r="D10" s="115">
        <f>IF((Dati!D14+Dati!D17+Dati!D18)&gt;0,(Dati!G14+Dati!G17+Dati!G18)/(Dati!D14+Dati!D17+Dati!D18),0)</f>
        <v>1.062097297251798</v>
      </c>
    </row>
    <row r="11" spans="1:4" ht="38.25" customHeight="1">
      <c r="A11" s="87">
        <v>2.2</v>
      </c>
      <c r="B11" s="116" t="s">
        <v>768</v>
      </c>
      <c r="C11" s="116" t="s">
        <v>796</v>
      </c>
      <c r="D11" s="115">
        <f>IF((Dati!E14+Dati!E17+Dati!E18)&gt;0,(Dati!G14+Dati!G17+Dati!G18)/(Dati!E14+Dati!E17+Dati!E18),0)</f>
        <v>0.9772111756229818</v>
      </c>
    </row>
    <row r="12" spans="1:4" ht="63.75" customHeight="1">
      <c r="A12" s="87">
        <v>2.3</v>
      </c>
      <c r="B12" s="116" t="s">
        <v>769</v>
      </c>
      <c r="C12" s="116" t="s">
        <v>797</v>
      </c>
      <c r="D12" s="115">
        <f>IF((Dati!$D$14+Dati!$D$17+Dati!$D$18)&gt;0,(Dati!$G$15-Dati!$G$16+Dati!$G$18)/(Dati!$D$14+Dati!$D$17+Dati!$D$18),0)</f>
        <v>0.7893542857371806</v>
      </c>
    </row>
    <row r="13" spans="1:4" ht="63.75" customHeight="1">
      <c r="A13" s="87">
        <v>2.4</v>
      </c>
      <c r="B13" s="116" t="s">
        <v>770</v>
      </c>
      <c r="C13" s="116" t="s">
        <v>798</v>
      </c>
      <c r="D13" s="115">
        <f>IF((Dati!$E$14+Dati!$E$17+Dati!$E$18)&gt;0,(Dati!$G$15-Dati!$G$16+Dati!$G$18)/(Dati!$E$14+Dati!$E$17+Dati!$E$18),0)</f>
        <v>0.7262666344639015</v>
      </c>
    </row>
    <row r="14" spans="1:4" ht="38.25" customHeight="1">
      <c r="A14" s="87">
        <v>2.5</v>
      </c>
      <c r="B14" s="116" t="s">
        <v>771</v>
      </c>
      <c r="C14" s="116" t="s">
        <v>799</v>
      </c>
      <c r="D14" s="115">
        <f>IF((Dati!$K$14+Dati!$K$17+Dati!$K$18)&gt;0,(Dati!$M$14+Dati!$M$17+Dati!$M$18)/(Dati!$K$14+Dati!$K$17+Dati!$K$18),0)</f>
        <v>0.9788232857204635</v>
      </c>
    </row>
    <row r="15" spans="1:4" ht="38.25" customHeight="1">
      <c r="A15" s="87">
        <v>2.6</v>
      </c>
      <c r="B15" s="116" t="s">
        <v>772</v>
      </c>
      <c r="C15" s="116" t="s">
        <v>800</v>
      </c>
      <c r="D15" s="115">
        <f>IF((Dati!$L$14+Dati!$L$17+Dati!$L$18)&gt;0,(Dati!$M$14+Dati!$M$17+Dati!$M$18)/(Dati!$L$14+Dati!$L$17+Dati!$L$18),0)</f>
        <v>0.9290928904591454</v>
      </c>
    </row>
    <row r="16" spans="1:4" ht="63.75" customHeight="1">
      <c r="A16" s="87">
        <v>2.7</v>
      </c>
      <c r="B16" s="116" t="s">
        <v>773</v>
      </c>
      <c r="C16" s="116" t="s">
        <v>801</v>
      </c>
      <c r="D16" s="115">
        <f>IF((Dati!$K$14+Dati!$K$17+Dati!$K$18)&gt;0,(Dati!M15-Dati!M16+Dati!M18)/(Dati!$K$14+Dati!$K$17+Dati!$K$18),0)</f>
        <v>0.6776833007866052</v>
      </c>
    </row>
    <row r="17" spans="1:4" ht="63.75" customHeight="1">
      <c r="A17" s="87">
        <v>2.8</v>
      </c>
      <c r="B17" s="116" t="s">
        <v>774</v>
      </c>
      <c r="C17" s="116" t="s">
        <v>802</v>
      </c>
      <c r="D17" s="115">
        <f>IF((Dati!$L$14+Dati!$L$17+Dati!$L$18)&gt;0,(Dati!$M$15+Dati!$M$16+Dati!$M$18)/(Dati!$L$14+Dati!$L$17+Dati!$L$18),0)</f>
        <v>0.6432527157139314</v>
      </c>
    </row>
    <row r="18" spans="1:4" ht="16.5" customHeight="1">
      <c r="A18" s="86">
        <v>3</v>
      </c>
      <c r="B18" s="139" t="s">
        <v>687</v>
      </c>
      <c r="C18" s="143"/>
      <c r="D18" s="93"/>
    </row>
    <row r="19" spans="1:4" ht="25.5" customHeight="1">
      <c r="A19" s="87">
        <v>3.1</v>
      </c>
      <c r="B19" s="87" t="s">
        <v>688</v>
      </c>
      <c r="C19" s="116" t="s">
        <v>803</v>
      </c>
      <c r="D19" s="115">
        <f>IF(Dati!E239&gt;0,Dati!E237/(Dati!E239*365),0)</f>
        <v>0</v>
      </c>
    </row>
    <row r="20" spans="1:4" ht="25.5" customHeight="1">
      <c r="A20" s="87">
        <v>3.2</v>
      </c>
      <c r="B20" s="87" t="s">
        <v>689</v>
      </c>
      <c r="C20" s="116" t="s">
        <v>720</v>
      </c>
      <c r="D20" s="115">
        <f>IF(Dati!E239&gt;0,Dati!E238/Dati!E239,0)</f>
        <v>0</v>
      </c>
    </row>
    <row r="21" spans="1:4" ht="15.75" customHeight="1">
      <c r="A21" s="88">
        <v>4</v>
      </c>
      <c r="B21" s="89" t="s">
        <v>379</v>
      </c>
      <c r="C21" s="91"/>
      <c r="D21" s="115"/>
    </row>
    <row r="22" spans="1:4" ht="89.25" customHeight="1">
      <c r="A22" s="87">
        <v>4.1</v>
      </c>
      <c r="B22" s="116" t="s">
        <v>775</v>
      </c>
      <c r="C22" s="116" t="s">
        <v>804</v>
      </c>
      <c r="D22" s="115">
        <f>IF((Dati!G33-Dati!E54+Dati!G39-Dati!E11)&gt;0,((Dati!G34+Dati!G40+Dati!G39-Dati!E11)/(Dati!G33-Dati!E54+Dati!G39-Dati!E11)),0)</f>
        <v>0.28951045937210557</v>
      </c>
    </row>
    <row r="23" spans="1:4" ht="140.25" customHeight="1">
      <c r="A23" s="87">
        <v>4.2</v>
      </c>
      <c r="B23" s="116" t="s">
        <v>776</v>
      </c>
      <c r="C23" s="116" t="s">
        <v>835</v>
      </c>
      <c r="D23" s="115">
        <f>IF((Dati!G34+Dati!G40+Dati!G39-Dati!E11)&gt;0,(Dati!G35+Dati!G36+Dati!G37+Dati!G38+Dati!G39-Dati!E11)/(Dati!G34+Dati!G40+Dati!G39-Dati!E11),0)</f>
        <v>0.12529246320431425</v>
      </c>
    </row>
    <row r="24" spans="1:4" ht="102" customHeight="1">
      <c r="A24" s="87">
        <v>4.3</v>
      </c>
      <c r="B24" s="116" t="s">
        <v>777</v>
      </c>
      <c r="C24" s="116" t="s">
        <v>805</v>
      </c>
      <c r="D24" s="115">
        <f>IF((Dati!G34+Dati!G40+Dati!G39-Dati!E11)&gt;0,(Dati!G42+Dati!G44+Dati!G43)/(Dati!G34+Dati!G40+Dati!G39-Dati!E11),0)</f>
        <v>0.07998299355474575</v>
      </c>
    </row>
    <row r="25" spans="1:4" ht="89.25" customHeight="1">
      <c r="A25" s="87">
        <v>4.4</v>
      </c>
      <c r="B25" s="116" t="s">
        <v>778</v>
      </c>
      <c r="C25" s="116" t="s">
        <v>806</v>
      </c>
      <c r="D25" s="131">
        <f>(Dati!G34+Dati!G40+Dati!G39-Dati!E11)/Dati!P73</f>
        <v>187.34492058757735</v>
      </c>
    </row>
    <row r="26" spans="1:4" ht="15.75" customHeight="1">
      <c r="A26" s="88">
        <v>5</v>
      </c>
      <c r="B26" s="89" t="s">
        <v>380</v>
      </c>
      <c r="C26" s="141"/>
      <c r="D26" s="142"/>
    </row>
    <row r="27" spans="1:4" ht="63.75" customHeight="1">
      <c r="A27" s="87">
        <v>5.1</v>
      </c>
      <c r="B27" s="87" t="s">
        <v>381</v>
      </c>
      <c r="C27" s="116" t="s">
        <v>807</v>
      </c>
      <c r="D27" s="115">
        <f>IF(Dati!G33&gt;0,(Dati!G45+Dati!G46+Dati!G47)/Dati!G33,0)</f>
        <v>0.3165360791284388</v>
      </c>
    </row>
    <row r="28" spans="1:4" ht="15.75" customHeight="1">
      <c r="A28" s="88">
        <v>6</v>
      </c>
      <c r="B28" s="89" t="s">
        <v>382</v>
      </c>
      <c r="C28" s="141"/>
      <c r="D28" s="142"/>
    </row>
    <row r="29" spans="1:4" ht="38.25" customHeight="1">
      <c r="A29" s="87">
        <v>6.1</v>
      </c>
      <c r="B29" s="87" t="s">
        <v>690</v>
      </c>
      <c r="C29" s="116" t="s">
        <v>808</v>
      </c>
      <c r="D29" s="115">
        <f>IF((Dati!G14+Dati!G17+Dati!G18)&gt;0,Dati!G51/(Dati!G14+Dati!G17+Dati!G18),0)</f>
        <v>0.0030746571527173255</v>
      </c>
    </row>
    <row r="30" spans="1:4" ht="38.25" customHeight="1">
      <c r="A30" s="87">
        <v>6.2</v>
      </c>
      <c r="B30" s="116" t="s">
        <v>747</v>
      </c>
      <c r="C30" s="116" t="s">
        <v>809</v>
      </c>
      <c r="D30" s="115">
        <f>IF(Dati!G51&gt;0,Dati!G52/Dati!G51,0)</f>
        <v>0</v>
      </c>
    </row>
    <row r="31" spans="1:4" ht="25.5" customHeight="1">
      <c r="A31" s="87">
        <v>6.3</v>
      </c>
      <c r="B31" s="116" t="s">
        <v>779</v>
      </c>
      <c r="C31" s="116" t="s">
        <v>810</v>
      </c>
      <c r="D31" s="115">
        <f>IF(Dati!G51&gt;0,Dati!G53/Dati!G51,0)</f>
        <v>0</v>
      </c>
    </row>
    <row r="32" spans="1:4" ht="15.75" customHeight="1">
      <c r="A32" s="88">
        <v>7</v>
      </c>
      <c r="B32" s="89" t="s">
        <v>383</v>
      </c>
      <c r="C32" s="141"/>
      <c r="D32" s="142"/>
    </row>
    <row r="33" spans="1:4" ht="38.25" customHeight="1">
      <c r="A33" s="87">
        <v>7.1</v>
      </c>
      <c r="B33" s="116" t="s">
        <v>746</v>
      </c>
      <c r="C33" s="116" t="s">
        <v>811</v>
      </c>
      <c r="D33" s="115">
        <f>(Dati!G58+Dati!G60)/(Dati!G33+Dati!G55)</f>
        <v>0.13280472279724864</v>
      </c>
    </row>
    <row r="34" spans="1:4" ht="63.75" customHeight="1">
      <c r="A34" s="87">
        <v>7.2</v>
      </c>
      <c r="B34" s="87" t="s">
        <v>691</v>
      </c>
      <c r="C34" s="116" t="s">
        <v>812</v>
      </c>
      <c r="D34" s="131">
        <f>Dati!G58/Dati!P73</f>
        <v>204.6203034822161</v>
      </c>
    </row>
    <row r="35" spans="1:4" ht="51" customHeight="1">
      <c r="A35" s="87">
        <v>7.3</v>
      </c>
      <c r="B35" s="116" t="s">
        <v>780</v>
      </c>
      <c r="C35" s="116" t="s">
        <v>813</v>
      </c>
      <c r="D35" s="131">
        <f>Dati!G60/Dati!P73</f>
        <v>8.861382447244798</v>
      </c>
    </row>
    <row r="36" spans="1:4" ht="63.75" customHeight="1">
      <c r="A36" s="87">
        <v>7.4</v>
      </c>
      <c r="B36" s="87" t="s">
        <v>692</v>
      </c>
      <c r="C36" s="116" t="s">
        <v>814</v>
      </c>
      <c r="D36" s="131">
        <f>(Dati!G58+Dati!G60)/Dati!P73</f>
        <v>213.4816859294609</v>
      </c>
    </row>
    <row r="37" spans="1:4" ht="51" customHeight="1">
      <c r="A37" s="87">
        <v>7.5</v>
      </c>
      <c r="B37" s="116" t="s">
        <v>781</v>
      </c>
      <c r="C37" s="116" t="s">
        <v>815</v>
      </c>
      <c r="D37" s="124">
        <f>IF((Dati!T58+Dati!G57+Dati!T60+Dati!G59)&gt;0,Dati!E242/(Dati!T58+Dati!G57+Dati!T60+Dati!G59),0)</f>
        <v>0</v>
      </c>
    </row>
    <row r="38" spans="1:4" ht="51" customHeight="1">
      <c r="A38" s="87">
        <v>7.6</v>
      </c>
      <c r="B38" s="116" t="s">
        <v>782</v>
      </c>
      <c r="C38" s="116" t="s">
        <v>816</v>
      </c>
      <c r="D38" s="124">
        <f>IF((Dati!T58+Dati!G57+Dati!T60+Dati!G59)&gt;0,Dati!E243/(Dati!T58+Dati!G57+Dati!T60+Dati!G59),0)</f>
        <v>0</v>
      </c>
    </row>
    <row r="39" spans="1:4" ht="89.25" customHeight="1">
      <c r="A39" s="87">
        <v>7.7</v>
      </c>
      <c r="B39" s="87" t="s">
        <v>384</v>
      </c>
      <c r="C39" s="116" t="s">
        <v>763</v>
      </c>
      <c r="D39" s="124">
        <f>IF((Dati!T58+Dati!G57+Dati!T60+Dati!G59)&gt;0,(Dati!G24-Dati!G25-Dati!G26-Dati!E244)/(Dati!T58+Dati!G57+Dati!T60+Dati!G59),0)</f>
        <v>0</v>
      </c>
    </row>
    <row r="40" spans="1:4" ht="15.75" customHeight="1">
      <c r="A40" s="88">
        <v>8</v>
      </c>
      <c r="B40" s="137" t="s">
        <v>693</v>
      </c>
      <c r="C40" s="138"/>
      <c r="D40" s="138"/>
    </row>
    <row r="41" spans="1:4" ht="38.25" customHeight="1">
      <c r="A41" s="87">
        <v>8.1</v>
      </c>
      <c r="B41" s="116" t="s">
        <v>783</v>
      </c>
      <c r="C41" s="116" t="s">
        <v>817</v>
      </c>
      <c r="D41" s="115">
        <f>IF(Dati!O33&gt;0,Dati!N33/Dati!O33,0)</f>
        <v>0.9888544885901505</v>
      </c>
    </row>
    <row r="42" spans="1:4" ht="38.25" customHeight="1">
      <c r="A42" s="87">
        <v>8.2</v>
      </c>
      <c r="B42" s="116" t="s">
        <v>784</v>
      </c>
      <c r="C42" s="116" t="s">
        <v>818</v>
      </c>
      <c r="D42" s="115">
        <f>IF(Dati!O55&gt;0,Dati!N55/Dati!O55,0)</f>
        <v>0.9987789697401476</v>
      </c>
    </row>
    <row r="43" spans="1:4" ht="38.25" customHeight="1">
      <c r="A43" s="87">
        <v>8.3</v>
      </c>
      <c r="B43" s="116" t="s">
        <v>785</v>
      </c>
      <c r="C43" s="116" t="s">
        <v>819</v>
      </c>
      <c r="D43" s="115">
        <f>IF(Dati!O66&gt;0,Dati!N66/Dati!O66,0)</f>
        <v>0</v>
      </c>
    </row>
    <row r="44" spans="1:4" ht="38.25" customHeight="1">
      <c r="A44" s="87">
        <v>8.4</v>
      </c>
      <c r="B44" s="116" t="s">
        <v>786</v>
      </c>
      <c r="C44" s="116" t="s">
        <v>820</v>
      </c>
      <c r="D44" s="115">
        <f>IF((Dati!O14+Dati!O17+Dati!O18)&gt;0,(Dati!N14+Dati!N17+Dati!N18)/(Dati!O14+Dati!O17+Dati!O18),0)</f>
        <v>0.6057979840227344</v>
      </c>
    </row>
    <row r="45" spans="1:4" ht="25.5" customHeight="1">
      <c r="A45" s="87">
        <v>8.5</v>
      </c>
      <c r="B45" s="116" t="s">
        <v>787</v>
      </c>
      <c r="C45" s="116" t="s">
        <v>821</v>
      </c>
      <c r="D45" s="115">
        <f>IF(Dati!O19&gt;0,Dati!N19/Dati!O19,0)</f>
        <v>0.9654000778193355</v>
      </c>
    </row>
    <row r="46" spans="1:4" ht="38.25" customHeight="1">
      <c r="A46" s="87">
        <v>8.6</v>
      </c>
      <c r="B46" s="116" t="s">
        <v>788</v>
      </c>
      <c r="C46" s="116" t="s">
        <v>822</v>
      </c>
      <c r="D46" s="115">
        <f>IF(Dati!O23&gt;0,Dati!N23/Dati!O23,0)</f>
        <v>0</v>
      </c>
    </row>
    <row r="47" spans="1:4" ht="15.75" customHeight="1">
      <c r="A47" s="88">
        <v>9</v>
      </c>
      <c r="B47" s="137" t="s">
        <v>694</v>
      </c>
      <c r="C47" s="138"/>
      <c r="D47" s="138"/>
    </row>
    <row r="48" spans="1:4" ht="63.75" customHeight="1">
      <c r="A48" s="87">
        <v>9.1</v>
      </c>
      <c r="B48" s="87" t="s">
        <v>695</v>
      </c>
      <c r="C48" s="116" t="s">
        <v>823</v>
      </c>
      <c r="D48" s="115">
        <f>IF((Dati!G41+Dati!G58)&gt;0,(Dati!I41+Dati!I58)/(Dati!G41+Dati!G58),0)</f>
        <v>0.8338066777294977</v>
      </c>
    </row>
    <row r="49" spans="1:4" ht="63.75" customHeight="1">
      <c r="A49" s="87">
        <v>9.2</v>
      </c>
      <c r="B49" s="116" t="s">
        <v>789</v>
      </c>
      <c r="C49" s="116" t="s">
        <v>824</v>
      </c>
      <c r="D49" s="115">
        <f>IF((Dati!F41+Dati!F58)&gt;0,(Dati!J41+Dati!J58)/(Dati!F41+Dati!F58),0)</f>
        <v>0.9787947037978226</v>
      </c>
    </row>
    <row r="50" spans="1:4" ht="204" customHeight="1">
      <c r="A50" s="87">
        <v>9.3</v>
      </c>
      <c r="B50" s="116" t="s">
        <v>790</v>
      </c>
      <c r="C50" s="116" t="s">
        <v>825</v>
      </c>
      <c r="D50" s="115">
        <f>IF((Dati!G48+Dati!G49+Dati!G50+Dati!G61+Dati!G62+Dati!G63+Dati!G64+Dati!G65)&gt;0,(Dati!I48+Dati!I49+Dati!I50+Dati!I61+Dati!I62+Dati!I63+Dati!I64+Dati!I65)/(Dati!G48+Dati!G49+Dati!G50+Dati!G61+Dati!G62+Dati!G63+Dati!G64+Dati!G65),0)</f>
        <v>0.9234545676119756</v>
      </c>
    </row>
    <row r="51" spans="1:4" ht="204" customHeight="1">
      <c r="A51" s="87">
        <v>9.4</v>
      </c>
      <c r="B51" s="116" t="s">
        <v>791</v>
      </c>
      <c r="C51" s="116" t="s">
        <v>826</v>
      </c>
      <c r="D51" s="115">
        <f>IF((Dati!F48+Dati!F49+Dati!F50+Dati!F61+Dati!F62+Dati!F63+Dati!F64+Dati!F65)&gt;0,(Dati!J48+Dati!J49+Dati!J50+Dati!J61+Dati!J62+Dati!J63+Dati!J64+Dati!J65)/(Dati!F48+Dati!F49+Dati!F50+Dati!F61+Dati!F62+Dati!F63+Dati!F64+Dati!F65),0)</f>
        <v>1</v>
      </c>
    </row>
    <row r="52" spans="1:4" ht="63.75" customHeight="1">
      <c r="A52" s="87">
        <v>9.5</v>
      </c>
      <c r="B52" s="116" t="s">
        <v>792</v>
      </c>
      <c r="C52" s="116" t="s">
        <v>764</v>
      </c>
      <c r="D52" s="122">
        <f>Dati!E246</f>
        <v>0</v>
      </c>
    </row>
    <row r="53" spans="1:4" ht="15.75" customHeight="1">
      <c r="A53" s="89">
        <v>10</v>
      </c>
      <c r="B53" s="137" t="s">
        <v>385</v>
      </c>
      <c r="C53" s="138"/>
      <c r="D53" s="138"/>
    </row>
    <row r="54" spans="1:4" ht="25.5" customHeight="1">
      <c r="A54" s="87">
        <v>10.1</v>
      </c>
      <c r="B54" s="87" t="s">
        <v>696</v>
      </c>
      <c r="C54" s="116" t="s">
        <v>729</v>
      </c>
      <c r="D54" s="115">
        <f>IF(Dati!E250&gt;0,Dati!E249/Dati!E250,0)</f>
        <v>0</v>
      </c>
    </row>
    <row r="55" spans="1:4" ht="38.25" customHeight="1">
      <c r="A55" s="87">
        <v>10.2</v>
      </c>
      <c r="B55" s="87" t="s">
        <v>697</v>
      </c>
      <c r="C55" s="116" t="s">
        <v>827</v>
      </c>
      <c r="D55" s="115">
        <f>IF(Dati!E250&gt;0,(Dati!G67-Dati!E249)/Dati!E250,0)</f>
        <v>0</v>
      </c>
    </row>
    <row r="56" spans="1:4" ht="165.75" customHeight="1">
      <c r="A56" s="87">
        <v>10.3</v>
      </c>
      <c r="B56" s="87" t="s">
        <v>386</v>
      </c>
      <c r="C56" s="116" t="s">
        <v>828</v>
      </c>
      <c r="D56" s="115">
        <f>IF((Dati!G14+Dati!G17+Dati!G18)&gt;0,((Dati!G51-Dati!G53-Dati!G52+Dati!G67-Dati!E249)-(Dati!G20+Dati!G21+Dati!G22))/(Dati!G14+Dati!G17+Dati!G18),0)</f>
        <v>0.028603509437624883</v>
      </c>
    </row>
    <row r="57" spans="1:4" ht="51" customHeight="1">
      <c r="A57" s="87">
        <v>10.4</v>
      </c>
      <c r="B57" s="87" t="s">
        <v>387</v>
      </c>
      <c r="C57" s="116" t="s">
        <v>744</v>
      </c>
      <c r="D57" s="131">
        <f>IF(Dati!P73&gt;0,Dati!E252/Dati!P73,0)</f>
        <v>0</v>
      </c>
    </row>
    <row r="58" spans="1:4" ht="15.75" customHeight="1">
      <c r="A58" s="89">
        <v>11</v>
      </c>
      <c r="B58" s="137" t="s">
        <v>698</v>
      </c>
      <c r="C58" s="138"/>
      <c r="D58" s="138"/>
    </row>
    <row r="59" spans="1:4" ht="25.5" customHeight="1">
      <c r="A59" s="87">
        <v>11.1</v>
      </c>
      <c r="B59" s="87" t="s">
        <v>699</v>
      </c>
      <c r="C59" s="90" t="s">
        <v>700</v>
      </c>
      <c r="D59" s="115">
        <f>IF(Dati!$D$9&gt;0,Dati!D5/Dati!$D$9,0)</f>
        <v>1</v>
      </c>
    </row>
    <row r="60" spans="1:4" ht="25.5" customHeight="1">
      <c r="A60" s="87">
        <v>11.2</v>
      </c>
      <c r="B60" s="87" t="s">
        <v>701</v>
      </c>
      <c r="C60" s="90" t="s">
        <v>702</v>
      </c>
      <c r="D60" s="115">
        <f>IF(Dati!$D$9&gt;0,Dati!D6/Dati!$D$9,0)</f>
        <v>0</v>
      </c>
    </row>
    <row r="61" spans="1:4" ht="25.5" customHeight="1">
      <c r="A61" s="87">
        <v>11.3</v>
      </c>
      <c r="B61" s="87" t="s">
        <v>703</v>
      </c>
      <c r="C61" s="90" t="s">
        <v>704</v>
      </c>
      <c r="D61" s="115">
        <f>IF(Dati!$D$9&gt;0,Dati!D7/Dati!$D$9,0)</f>
        <v>0</v>
      </c>
    </row>
    <row r="62" spans="1:4" ht="25.5" customHeight="1">
      <c r="A62" s="87">
        <v>11.4</v>
      </c>
      <c r="B62" s="87" t="s">
        <v>705</v>
      </c>
      <c r="C62" s="90" t="s">
        <v>706</v>
      </c>
      <c r="D62" s="115">
        <f>IF(Dati!$D$9&gt;0,Dati!D8/Dati!$D$9,0)</f>
        <v>0</v>
      </c>
    </row>
    <row r="63" spans="1:4" ht="15.75" customHeight="1">
      <c r="A63" s="89">
        <v>12</v>
      </c>
      <c r="B63" s="137" t="s">
        <v>707</v>
      </c>
      <c r="C63" s="138"/>
      <c r="D63" s="138"/>
    </row>
    <row r="64" spans="1:4" ht="38.25" customHeight="1">
      <c r="A64" s="87">
        <v>12.1</v>
      </c>
      <c r="B64" s="87" t="s">
        <v>708</v>
      </c>
      <c r="C64" s="116" t="s">
        <v>829</v>
      </c>
      <c r="D64" s="115">
        <f>IF(Dati!S31&gt;0,(Dati!S31-Dati!E31)/Dati!S31,0)</f>
        <v>0</v>
      </c>
    </row>
    <row r="65" spans="1:4" ht="38.25" customHeight="1">
      <c r="A65" s="87">
        <v>12.2</v>
      </c>
      <c r="B65" s="116" t="s">
        <v>793</v>
      </c>
      <c r="C65" s="116" t="s">
        <v>830</v>
      </c>
      <c r="D65" s="115">
        <f>IF(Dati!S31&gt;0,(Dati!E31-Dati!S31)/Dati!S31,0)</f>
        <v>0</v>
      </c>
    </row>
    <row r="66" spans="1:4" ht="15" customHeight="1">
      <c r="A66" s="87">
        <v>12.3</v>
      </c>
      <c r="B66" s="87" t="s">
        <v>709</v>
      </c>
      <c r="C66" s="87" t="s">
        <v>710</v>
      </c>
      <c r="D66" s="115">
        <f>IF(Dati!E255&gt;0,Dati!E31/Dati!E255,0)</f>
        <v>0</v>
      </c>
    </row>
    <row r="67" spans="1:4" ht="25.5" customHeight="1">
      <c r="A67" s="87">
        <v>12.4</v>
      </c>
      <c r="B67" s="116" t="s">
        <v>794</v>
      </c>
      <c r="C67" s="116" t="s">
        <v>831</v>
      </c>
      <c r="D67" s="115">
        <f>Dati!E31/(Dati!G14+Dati!G17+Dati!G18)</f>
        <v>0</v>
      </c>
    </row>
    <row r="68" spans="1:4" ht="15.75" customHeight="1">
      <c r="A68" s="89">
        <v>13</v>
      </c>
      <c r="B68" s="137" t="s">
        <v>711</v>
      </c>
      <c r="C68" s="138"/>
      <c r="D68" s="138"/>
    </row>
    <row r="69" spans="1:4" ht="25.5" customHeight="1">
      <c r="A69" s="87">
        <v>13.1</v>
      </c>
      <c r="B69" s="87" t="s">
        <v>712</v>
      </c>
      <c r="C69" s="116" t="s">
        <v>734</v>
      </c>
      <c r="D69" s="115">
        <f>Dati!E258/(Dati!G33+Dati!G55)</f>
        <v>0</v>
      </c>
    </row>
    <row r="70" spans="1:4" ht="38.25" customHeight="1">
      <c r="A70" s="87">
        <v>13.2</v>
      </c>
      <c r="B70" s="87" t="s">
        <v>713</v>
      </c>
      <c r="C70" s="116" t="s">
        <v>736</v>
      </c>
      <c r="D70" s="115">
        <f>Dati!E261/(Dati!G14+Dati!G17+Dati!G18)</f>
        <v>0</v>
      </c>
    </row>
    <row r="71" spans="1:4" ht="38.25" customHeight="1">
      <c r="A71" s="87">
        <v>13.3</v>
      </c>
      <c r="B71" s="87" t="s">
        <v>714</v>
      </c>
      <c r="C71" s="116" t="s">
        <v>738</v>
      </c>
      <c r="D71" s="115">
        <f>Dati!E264/(Dati!G14+Dati!G17+Dati!G18)</f>
        <v>0</v>
      </c>
    </row>
    <row r="72" spans="1:4" ht="16.5" customHeight="1">
      <c r="A72" s="139" t="s">
        <v>715</v>
      </c>
      <c r="B72" s="140"/>
      <c r="C72" s="140"/>
      <c r="D72" s="140"/>
    </row>
    <row r="73" spans="1:4" ht="102" customHeight="1">
      <c r="A73" s="87">
        <v>14.1</v>
      </c>
      <c r="B73" s="87" t="s">
        <v>388</v>
      </c>
      <c r="C73" s="116" t="s">
        <v>832</v>
      </c>
      <c r="D73" s="115">
        <f>IF((Dati!E10+Dati!E12)&gt;0,(Dati!E10+Dati!E12-Dati!E13)/(Dati!E10+Dati!E12),0)</f>
        <v>0.8131005032456567</v>
      </c>
    </row>
    <row r="74" spans="1:4" ht="15.75" customHeight="1">
      <c r="A74" s="89">
        <v>15</v>
      </c>
      <c r="B74" s="137" t="s">
        <v>389</v>
      </c>
      <c r="C74" s="138"/>
      <c r="D74" s="138"/>
    </row>
    <row r="75" spans="1:4" ht="51" customHeight="1">
      <c r="A75" s="87">
        <v>15.1</v>
      </c>
      <c r="B75" s="87" t="s">
        <v>390</v>
      </c>
      <c r="C75" s="116" t="s">
        <v>833</v>
      </c>
      <c r="D75" s="115">
        <f>IF((Dati!G14+Dati!G17+Dati!G18)&gt;0,(Dati!G27-Dati!G28)/(Dati!G14+Dati!G17+Dati!G18),0)</f>
        <v>0.20962476591715123</v>
      </c>
    </row>
    <row r="76" spans="1:4" ht="51" customHeight="1">
      <c r="A76" s="87">
        <v>15.2</v>
      </c>
      <c r="B76" s="87" t="s">
        <v>391</v>
      </c>
      <c r="C76" s="116" t="s">
        <v>834</v>
      </c>
      <c r="D76" s="115">
        <f>(Dati!G68-Dati!G69)/Dati!G33</f>
        <v>0.2304981937596396</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ALZANO LOMBARDO - PROVINCIA DI BERGAMO</v>
      </c>
      <c r="B1" s="29"/>
      <c r="C1" s="29"/>
      <c r="D1" s="29"/>
      <c r="E1" s="29"/>
      <c r="F1" s="29"/>
    </row>
    <row r="2" spans="1:10" s="30" customFormat="1" ht="12.75" customHeight="1">
      <c r="A2" s="28"/>
      <c r="B2" s="31"/>
      <c r="D2" s="32"/>
      <c r="F2" s="33"/>
      <c r="I2" s="149" t="s">
        <v>666</v>
      </c>
      <c r="J2" s="149"/>
    </row>
    <row r="3" spans="1:10" s="30" customFormat="1" ht="18" customHeight="1">
      <c r="A3" s="146" t="s">
        <v>376</v>
      </c>
      <c r="B3" s="146"/>
      <c r="C3" s="146"/>
      <c r="D3" s="146"/>
      <c r="E3" s="146"/>
      <c r="F3" s="146"/>
      <c r="G3" s="146"/>
      <c r="H3" s="146"/>
      <c r="I3" s="146"/>
      <c r="J3" s="146"/>
    </row>
    <row r="4" spans="1:10" s="30" customFormat="1" ht="15" customHeight="1">
      <c r="A4" s="145" t="s">
        <v>660</v>
      </c>
      <c r="B4" s="145"/>
      <c r="C4" s="145"/>
      <c r="D4" s="145"/>
      <c r="E4" s="145"/>
      <c r="F4" s="145"/>
      <c r="G4" s="145"/>
      <c r="H4" s="145"/>
      <c r="I4" s="145"/>
      <c r="J4" s="145"/>
    </row>
    <row r="5" spans="1:10" s="30" customFormat="1" ht="15" customHeight="1">
      <c r="A5" s="158" t="str">
        <f>CONCATENATE("Rendiconto esercizio ",Dati!D232)</f>
        <v>Rendiconto esercizio 2022</v>
      </c>
      <c r="B5" s="158"/>
      <c r="C5" s="158"/>
      <c r="D5" s="158"/>
      <c r="E5" s="158"/>
      <c r="F5" s="158"/>
      <c r="G5" s="158"/>
      <c r="H5" s="158"/>
      <c r="I5" s="158"/>
      <c r="J5" s="158"/>
    </row>
    <row r="6" spans="1:10" ht="15" customHeight="1">
      <c r="A6" s="154" t="s">
        <v>392</v>
      </c>
      <c r="B6" s="156" t="s">
        <v>654</v>
      </c>
      <c r="C6" s="150" t="s">
        <v>655</v>
      </c>
      <c r="D6" s="151"/>
      <c r="E6" s="152"/>
      <c r="F6" s="150" t="s">
        <v>664</v>
      </c>
      <c r="G6" s="151"/>
      <c r="H6" s="151"/>
      <c r="I6" s="151"/>
      <c r="J6" s="152"/>
    </row>
    <row r="7" spans="1:10" ht="90" customHeight="1">
      <c r="A7" s="155" t="s">
        <v>392</v>
      </c>
      <c r="B7" s="157"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0.12965348304737748</v>
      </c>
      <c r="D9" s="43">
        <f>IF(Dati!$E$118&gt;0,(Dati!E80/Dati!$E$118),0)</f>
        <v>0.11754722381077577</v>
      </c>
      <c r="E9" s="43">
        <f>IF(Dati!$F$118&gt;0,(Dati!F80/Dati!$F$118),0)</f>
        <v>0.18135990649884812</v>
      </c>
      <c r="F9" s="43">
        <f>IF((Dati!$D80+Dati!$H80)&gt;0,Dati!G80/(Dati!$D80+Dati!$H80),0)</f>
        <v>0.6963320448167085</v>
      </c>
      <c r="G9" s="43">
        <f>IF((Dati!$E80+Dati!$L80)&gt;0,Dati!I80/(Dati!$E80+Dati!$L80),0)</f>
        <v>0.6873131875345981</v>
      </c>
      <c r="H9" s="43">
        <f>IF((Dati!$F80+Dati!$L80)&gt;0,(Dati!J80+Dati!K80)/(Dati!$F80+Dati!$L80),0)</f>
        <v>0.7187301357328642</v>
      </c>
      <c r="I9" s="43">
        <f>IF(Dati!$F80&gt;0,(Dati!J80/Dati!$F80),0)</f>
        <v>0.6907874985651832</v>
      </c>
      <c r="J9" s="43">
        <f>IF(Dati!$L80&gt;0,(Dati!K80/Dati!$L80),0)</f>
        <v>0.7804514589822352</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0.04844852324109173</v>
      </c>
      <c r="D11" s="43">
        <f>IF(Dati!$E$118&gt;0,(Dati!E82/Dati!$E$118),0)</f>
        <v>0.04189204395797065</v>
      </c>
      <c r="E11" s="43">
        <f>IF(Dati!$F$118&gt;0,(Dati!F82/Dati!$F$118),0)</f>
        <v>0.0655576237138993</v>
      </c>
      <c r="F11" s="43">
        <f>IF((Dati!$D82+Dati!$H82)&gt;0,Dati!G82/(Dati!$D82+Dati!$H82),0)</f>
        <v>1.0004631739786118</v>
      </c>
      <c r="G11" s="43">
        <f>IF((Dati!$E82+Dati!$L82)&gt;0,Dati!I82/(Dati!$E82+Dati!$L82),0)</f>
        <v>0.993558646812074</v>
      </c>
      <c r="H11" s="43">
        <f>IF((Dati!$F82+Dati!$L82)&gt;0,(Dati!J82+Dati!K82)/(Dati!$F82+Dati!$L82),0)</f>
        <v>0.9958003742377486</v>
      </c>
      <c r="I11" s="43">
        <f>IF(Dati!$F82&gt;0,(Dati!J82/Dati!$F82),0)</f>
        <v>0.9943661649393619</v>
      </c>
      <c r="J11" s="43">
        <f>IF(Dati!$L82&gt;0,(Dati!K82/Dati!$L82),0)</f>
        <v>1</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0.1781020062884692</v>
      </c>
      <c r="D13" s="43">
        <f>IF(Dati!$E$118&gt;0,(Dati!E84/Dati!$E$118),0)</f>
        <v>0.15943926776874642</v>
      </c>
      <c r="E13" s="43">
        <f>IF(Dati!$F$118&gt;0,(Dati!F84/Dati!$F$118),0)</f>
        <v>0.24691753021274743</v>
      </c>
      <c r="F13" s="43">
        <f>IF((Dati!$D84+Dati!$H84)&gt;0,Dati!G84/(Dati!$D84+Dati!$H84),0)</f>
        <v>0.7747663084059764</v>
      </c>
      <c r="G13" s="43">
        <f>IF((Dati!$E84+Dati!$L84)&gt;0,Dati!I84/(Dati!$E84+Dati!$L84),0)</f>
        <v>0.7633984696367222</v>
      </c>
      <c r="H13" s="43">
        <f>IF((Dati!$F84+Dati!$L84)&gt;0,(Dati!J84+Dati!K84)/(Dati!$F84+Dati!$L84),0)</f>
        <v>0.7880711712033095</v>
      </c>
      <c r="I13" s="43">
        <f>IF(Dati!$F84&gt;0,(Dati!J84/Dati!$F84),0)</f>
        <v>0.7713888878654004</v>
      </c>
      <c r="J13" s="43">
        <f>IF(Dati!$L84&gt;0,(Dati!K84/Dati!$L84),0)</f>
        <v>0.8274910324763268</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0.010681544205640638</v>
      </c>
      <c r="D15" s="43">
        <f>IF(Dati!$E$118&gt;0,(Dati!E85/Dati!$E$118),0)</f>
        <v>0.0167011986472147</v>
      </c>
      <c r="E15" s="43">
        <f>IF(Dati!$F$118&gt;0,(Dati!F85/Dati!$F$118),0)</f>
        <v>0.027054038837837465</v>
      </c>
      <c r="F15" s="43">
        <f>IF((Dati!$D85+Dati!$H85)&gt;0,Dati!G85/(Dati!$D85+Dati!$H85),0)</f>
        <v>0.8732047938002925</v>
      </c>
      <c r="G15" s="43">
        <f>IF((Dati!$E85+Dati!$L85)&gt;0,Dati!I85/(Dati!$E85+Dati!$L85),0)</f>
        <v>0.8441766833192074</v>
      </c>
      <c r="H15" s="43">
        <f>IF((Dati!$F85+Dati!$L85)&gt;0,(Dati!J85+Dati!K85)/(Dati!$F85+Dati!$L85),0)</f>
        <v>0.732966965585858</v>
      </c>
      <c r="I15" s="43">
        <f>IF(Dati!$F85&gt;0,(Dati!J85/Dati!$F85),0)</f>
        <v>0.7162462867416663</v>
      </c>
      <c r="J15" s="43">
        <f>IF(Dati!$L85&gt;0,(Dati!K85/Dati!$L85),0)</f>
        <v>0.7884214393197942</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1</v>
      </c>
      <c r="G16" s="43">
        <f>IF((Dati!$E86+Dati!$L86)&gt;0,Dati!I86/(Dati!$E86+Dati!$L86),0)</f>
        <v>1</v>
      </c>
      <c r="H16" s="43">
        <f>IF((Dati!$F86+Dati!$L86)&gt;0,(Dati!J86+Dati!K86)/(Dati!$F86+Dati!$L86),0)</f>
        <v>0.9635630000000001</v>
      </c>
      <c r="I16" s="43">
        <f>IF(Dati!$F86&gt;0,(Dati!J86/Dati!$F86),0)</f>
        <v>0</v>
      </c>
      <c r="J16" s="43">
        <f>IF(Dati!$L86&gt;0,(Dati!K86/Dati!$L86),0)</f>
        <v>0.9635630000000001</v>
      </c>
    </row>
    <row r="17" spans="1:10" s="45" customFormat="1" ht="27" customHeight="1">
      <c r="A17" s="46" t="s">
        <v>486</v>
      </c>
      <c r="B17" s="47" t="s">
        <v>450</v>
      </c>
      <c r="C17" s="43">
        <f>IF(Dati!$D$118&gt;0,(Dati!D87/Dati!$D$118),0)</f>
        <v>0.0037413660837511556</v>
      </c>
      <c r="D17" s="43">
        <f>IF(Dati!$E$118&gt;0,(Dati!E87/Dati!$E$118),0)</f>
        <v>0.003697596573207781</v>
      </c>
      <c r="E17" s="43">
        <f>IF(Dati!$F$118&gt;0,(Dati!F87/Dati!$F$118),0)</f>
        <v>0.0050375541355867776</v>
      </c>
      <c r="F17" s="43">
        <f>IF((Dati!$D87+Dati!$H87)&gt;0,Dati!G87/(Dati!$D87+Dati!$H87),0)</f>
        <v>1.0481833304633972</v>
      </c>
      <c r="G17" s="43">
        <f>IF((Dati!$E87+Dati!$L87)&gt;0,Dati!I87/(Dati!$E87+Dati!$L87),0)</f>
        <v>1</v>
      </c>
      <c r="H17" s="43">
        <f>IF((Dati!$F87+Dati!$L87)&gt;0,(Dati!J87+Dati!K87)/(Dati!$F87+Dati!$L87),0)</f>
        <v>0.7837946695498436</v>
      </c>
      <c r="I17" s="43">
        <f>IF(Dati!$F87&gt;0,(Dati!J87/Dati!$F87),0)</f>
        <v>0.7518481575752733</v>
      </c>
      <c r="J17" s="43">
        <f>IF(Dati!$L87&gt;0,(Dati!K87/Dati!$L87),0)</f>
        <v>1</v>
      </c>
    </row>
    <row r="18" spans="1:10" s="45" customFormat="1" ht="27" customHeight="1">
      <c r="A18" s="46" t="s">
        <v>487</v>
      </c>
      <c r="B18" s="47" t="s">
        <v>451</v>
      </c>
      <c r="C18" s="43">
        <f>IF(Dati!$D$118&gt;0,(Dati!D88/Dati!$D$118),0)</f>
        <v>0</v>
      </c>
      <c r="D18" s="43">
        <f>IF(Dati!$E$118&gt;0,(Dati!E88/Dati!$E$118),0)</f>
        <v>0.00019610247346245853</v>
      </c>
      <c r="E18" s="43">
        <f>IF(Dati!$F$118&gt;0,(Dati!F88/Dati!$F$118),0)</f>
        <v>0.00030723178816913633</v>
      </c>
      <c r="F18" s="43">
        <f>IF((Dati!$D88+Dati!$H88)&gt;0,Dati!G88/(Dati!$D88+Dati!$H88),0)</f>
        <v>0</v>
      </c>
      <c r="G18" s="43">
        <f>IF((Dati!$E88+Dati!$L88)&gt;0,Dati!I88/(Dati!$E88+Dati!$L88),0)</f>
        <v>0.01124859392575928</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0.014422910289391792</v>
      </c>
      <c r="D20" s="43">
        <f>IF(Dati!$E$118&gt;0,(Dati!E90/Dati!$E$118),0)</f>
        <v>0.020594897693884937</v>
      </c>
      <c r="E20" s="43">
        <f>IF(Dati!$F$118&gt;0,(Dati!F90/Dati!$F$118),0)</f>
        <v>0.03239882476159338</v>
      </c>
      <c r="F20" s="43">
        <f>IF((Dati!$D90+Dati!$H90)&gt;0,Dati!G90/(Dati!$D90+Dati!$H90),0)</f>
        <v>0.9275939385938404</v>
      </c>
      <c r="G20" s="43">
        <f>IF((Dati!$E90+Dati!$L90)&gt;0,Dati!I90/(Dati!$E90+Dati!$L90),0)</f>
        <v>0.8785634577728666</v>
      </c>
      <c r="H20" s="43">
        <f>IF((Dati!$F90+Dati!$L90)&gt;0,(Dati!J90+Dati!K90)/(Dati!$F90+Dati!$L90),0)</f>
        <v>0.7609998453472667</v>
      </c>
      <c r="I20" s="43">
        <f>IF(Dati!$F90&gt;0,(Dati!J90/Dati!$F90),0)</f>
        <v>0.7149898437659651</v>
      </c>
      <c r="J20" s="43">
        <f>IF(Dati!$L90&gt;0,(Dati!K90/Dati!$L90),0)</f>
        <v>0.8654015514911525</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0.04643293814584147</v>
      </c>
      <c r="D22" s="43">
        <f>IF(Dati!$E$118&gt;0,(Dati!E91/Dati!$E$118),0)</f>
        <v>0.04545031855954659</v>
      </c>
      <c r="E22" s="43">
        <f>IF(Dati!$F$118&gt;0,(Dati!F91/Dati!$F$118),0)</f>
        <v>0.06497022471704524</v>
      </c>
      <c r="F22" s="43">
        <f>IF((Dati!$D91+Dati!$H91)&gt;0,Dati!G91/(Dati!$D91+Dati!$H91),0)</f>
        <v>0.8427348017943735</v>
      </c>
      <c r="G22" s="43">
        <f>IF((Dati!$E91+Dati!$L91)&gt;0,Dati!I91/(Dati!$E91+Dati!$L91),0)</f>
        <v>0.7853768683667097</v>
      </c>
      <c r="H22" s="43">
        <f>IF((Dati!$F91+Dati!$L91)&gt;0,(Dati!J91+Dati!K91)/(Dati!$F91+Dati!$L91),0)</f>
        <v>0.6436891556060943</v>
      </c>
      <c r="I22" s="43">
        <f>IF(Dati!$F91&gt;0,(Dati!J91/Dati!$F91),0)</f>
        <v>0.749228566570776</v>
      </c>
      <c r="J22" s="43">
        <f>IF(Dati!$L91&gt;0,(Dati!K91/Dati!$L91),0)</f>
        <v>0.35300778463600546</v>
      </c>
    </row>
    <row r="23" spans="1:10" s="45" customFormat="1" ht="27" customHeight="1">
      <c r="A23" s="46" t="s">
        <v>494</v>
      </c>
      <c r="B23" s="47" t="s">
        <v>454</v>
      </c>
      <c r="C23" s="43">
        <f>IF(Dati!$D$118&gt;0,(Dati!D92/Dati!$D$118),0)</f>
        <v>0.009555427100630133</v>
      </c>
      <c r="D23" s="43">
        <f>IF(Dati!$E$118&gt;0,(Dati!E92/Dati!$E$118),0)</f>
        <v>0.009154389931037153</v>
      </c>
      <c r="E23" s="43">
        <f>IF(Dati!$F$118&gt;0,(Dati!F92/Dati!$F$118),0)</f>
        <v>0.01709263912883327</v>
      </c>
      <c r="F23" s="43">
        <f>IF((Dati!$D92+Dati!$H92)&gt;0,Dati!G92/(Dati!$D92+Dati!$H92),0)</f>
        <v>0.447068753632819</v>
      </c>
      <c r="G23" s="43">
        <f>IF((Dati!$E92+Dati!$L92)&gt;0,Dati!I92/(Dati!$E92+Dati!$L92),0)</f>
        <v>0.4597735378598859</v>
      </c>
      <c r="H23" s="43">
        <f>IF((Dati!$F92+Dati!$L92)&gt;0,(Dati!J92+Dati!K92)/(Dati!$F92+Dati!$L92),0)</f>
        <v>0.2866388084309291</v>
      </c>
      <c r="I23" s="43">
        <f>IF(Dati!$F92&gt;0,(Dati!J92/Dati!$F92),0)</f>
        <v>0.6532822457334225</v>
      </c>
      <c r="J23" s="43">
        <f>IF(Dati!$L92&gt;0,(Dati!K92/Dati!$L92),0)</f>
        <v>0.046475870577437885</v>
      </c>
    </row>
    <row r="24" spans="1:10" s="45" customFormat="1" ht="27" customHeight="1">
      <c r="A24" s="46" t="s">
        <v>495</v>
      </c>
      <c r="B24" s="47" t="s">
        <v>455</v>
      </c>
      <c r="C24" s="43">
        <f>IF(Dati!$D$118&gt;0,(Dati!D93/Dati!$D$118),0)</f>
        <v>0.00012702931152979495</v>
      </c>
      <c r="D24" s="43">
        <f>IF(Dati!$E$118&gt;0,(Dati!E93/Dati!$E$118),0)</f>
        <v>0.00011029385459080907</v>
      </c>
      <c r="E24" s="43">
        <f>IF(Dati!$F$118&gt;0,(Dati!F93/Dati!$F$118),0)</f>
        <v>0.00010841807706883217</v>
      </c>
      <c r="F24" s="43">
        <f>IF((Dati!$D93+Dati!$H93)&gt;0,Dati!G93/(Dati!$D93+Dati!$H93),0)</f>
        <v>1.0581614879850967</v>
      </c>
      <c r="G24" s="43">
        <f>IF((Dati!$E93+Dati!$L93)&gt;0,Dati!I93/(Dati!$E93+Dati!$L93),0)</f>
        <v>1.0361802455296765</v>
      </c>
      <c r="H24" s="43">
        <f>IF((Dati!$F93+Dati!$L93)&gt;0,(Dati!J93+Dati!K93)/(Dati!$F93+Dati!$L93),0)</f>
        <v>0.9316441078070071</v>
      </c>
      <c r="I24" s="43">
        <f>IF(Dati!$F93&gt;0,(Dati!J93/Dati!$F93),0)</f>
        <v>0.9493645328572644</v>
      </c>
      <c r="J24" s="43">
        <f>IF(Dati!$L93&gt;0,(Dati!K93/Dati!$L93),0)</f>
        <v>0.5183012476245559</v>
      </c>
    </row>
    <row r="25" spans="1:10" s="45" customFormat="1" ht="27" customHeight="1">
      <c r="A25" s="46" t="s">
        <v>496</v>
      </c>
      <c r="B25" s="47" t="s">
        <v>456</v>
      </c>
      <c r="C25" s="43">
        <f>IF(Dati!$D$118&gt;0,(Dati!D94/Dati!$D$118),0)</f>
        <v>0.003839108081789359</v>
      </c>
      <c r="D25" s="43">
        <f>IF(Dati!$E$118&gt;0,(Dati!E94/Dati!$E$118),0)</f>
        <v>0.001921153506190008</v>
      </c>
      <c r="E25" s="43">
        <f>IF(Dati!$F$118&gt;0,(Dati!F94/Dati!$F$118),0)</f>
        <v>0.003010201918234272</v>
      </c>
      <c r="F25" s="43">
        <f>IF((Dati!$D94+Dati!$H94)&gt;0,Dati!G94/(Dati!$D94+Dati!$H94),0)</f>
        <v>1</v>
      </c>
      <c r="G25" s="43">
        <f>IF((Dati!$E94+Dati!$L94)&gt;0,Dati!I94/(Dati!$E94+Dati!$L94),0)</f>
        <v>1</v>
      </c>
      <c r="H25" s="43">
        <f>IF((Dati!$F94+Dati!$L94)&gt;0,(Dati!J94+Dati!K94)/(Dati!$F94+Dati!$L94),0)</f>
        <v>1</v>
      </c>
      <c r="I25" s="43">
        <f>IF(Dati!$F94&gt;0,(Dati!J94/Dati!$F94),0)</f>
        <v>1</v>
      </c>
      <c r="J25" s="43">
        <f>IF(Dati!$L94&gt;0,(Dati!K94/Dati!$L94),0)</f>
        <v>0</v>
      </c>
    </row>
    <row r="26" spans="1:10" s="45" customFormat="1" ht="27" customHeight="1">
      <c r="A26" s="48" t="s">
        <v>497</v>
      </c>
      <c r="B26" s="47" t="s">
        <v>457</v>
      </c>
      <c r="C26" s="43">
        <f>IF(Dati!$D$118&gt;0,(Dati!D95/Dati!$D$118),0)</f>
        <v>0.011517262706723826</v>
      </c>
      <c r="D26" s="43">
        <f>IF(Dati!$E$118&gt;0,(Dati!E95/Dati!$E$118),0)</f>
        <v>0.012457206073266594</v>
      </c>
      <c r="E26" s="43">
        <f>IF(Dati!$F$118&gt;0,(Dati!F95/Dati!$F$118),0)</f>
        <v>0.016957504793272245</v>
      </c>
      <c r="F26" s="43">
        <f>IF((Dati!$D95+Dati!$H95)&gt;0,Dati!G95/(Dati!$D95+Dati!$H95),0)</f>
        <v>0.9892676433952063</v>
      </c>
      <c r="G26" s="43">
        <f>IF((Dati!$E95+Dati!$L95)&gt;0,Dati!I95/(Dati!$E95+Dati!$L95),0)</f>
        <v>0.997853135942816</v>
      </c>
      <c r="H26" s="43">
        <f>IF((Dati!$F95+Dati!$L95)&gt;0,(Dati!J95+Dati!K95)/(Dati!$F95+Dati!$L95),0)</f>
        <v>0.7387619020329574</v>
      </c>
      <c r="I26" s="43">
        <f>IF(Dati!$F95&gt;0,(Dati!J95/Dati!$F95),0)</f>
        <v>0.7051966181889813</v>
      </c>
      <c r="J26" s="43">
        <f>IF(Dati!$L95&gt;0,(Dati!K95/Dati!$L95),0)</f>
        <v>0.8985631552168226</v>
      </c>
    </row>
    <row r="27" spans="1:10" s="45" customFormat="1" ht="27" customHeight="1">
      <c r="A27" s="70" t="s">
        <v>498</v>
      </c>
      <c r="B27" s="49" t="s">
        <v>499</v>
      </c>
      <c r="C27" s="43">
        <f>IF(Dati!$D$118&gt;0,(Dati!D96/Dati!$D$118),0)</f>
        <v>0.07147176534651459</v>
      </c>
      <c r="D27" s="43">
        <f>IF(Dati!$E$118&gt;0,(Dati!E96/Dati!$E$118),0)</f>
        <v>0.06909336192463117</v>
      </c>
      <c r="E27" s="43">
        <f>IF(Dati!$F$118&gt;0,(Dati!F96/Dati!$F$118),0)</f>
        <v>0.10213898863445385</v>
      </c>
      <c r="F27" s="43">
        <f>IF((Dati!$D96+Dati!$H96)&gt;0,Dati!G96/(Dati!$D96+Dati!$H96),0)</f>
        <v>0.7651084942891027</v>
      </c>
      <c r="G27" s="43">
        <f>IF((Dati!$E96+Dati!$L96)&gt;0,Dati!I96/(Dati!$E96+Dati!$L96),0)</f>
        <v>0.7384936356078502</v>
      </c>
      <c r="H27" s="43">
        <f>IF((Dati!$F96+Dati!$L96)&gt;0,(Dati!J96+Dati!K96)/(Dati!$F96+Dati!$L96),0)</f>
        <v>0.5641211674822952</v>
      </c>
      <c r="I27" s="43">
        <f>IF(Dati!$F96&gt;0,(Dati!J96/Dati!$F96),0)</f>
        <v>0.7334649798296564</v>
      </c>
      <c r="J27" s="43">
        <f>IF(Dati!$L96&gt;0,(Dati!K96/Dati!$L96),0)</f>
        <v>0.2393021485765724</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0.27766618080250943</v>
      </c>
      <c r="D30" s="43">
        <f>IF(Dati!$E$118&gt;0,(Dati!E98/Dati!$E$118),0)</f>
        <v>0.2838878155607027</v>
      </c>
      <c r="E30" s="43">
        <f>IF(Dati!$F$118&gt;0,(Dati!F98/Dati!$F$118),0)</f>
        <v>0.09833748475822514</v>
      </c>
      <c r="F30" s="43">
        <f>IF((Dati!$D98+Dati!$H98)&gt;0,Dati!G98/(Dati!$D98+Dati!$H98),0)</f>
        <v>0.966041684487467</v>
      </c>
      <c r="G30" s="43">
        <f>IF((Dati!$E98+Dati!$L98)&gt;0,Dati!I98/(Dati!$E98+Dati!$L98),0)</f>
        <v>0.8208256239767792</v>
      </c>
      <c r="H30" s="43">
        <f>IF((Dati!$F98+Dati!$L98)&gt;0,(Dati!J98+Dati!K98)/(Dati!$F98+Dati!$L98),0)</f>
        <v>0.6866442886296836</v>
      </c>
      <c r="I30" s="43">
        <f>IF(Dati!$F98&gt;0,(Dati!J98/Dati!$F98),0)</f>
        <v>0.7249311325577824</v>
      </c>
      <c r="J30" s="43">
        <f>IF(Dati!$L98&gt;0,(Dati!K98/Dati!$L98),0)</f>
        <v>0.5736882923278254</v>
      </c>
    </row>
    <row r="31" spans="1:10" s="45" customFormat="1" ht="27" customHeight="1">
      <c r="A31" s="46" t="s">
        <v>504</v>
      </c>
      <c r="B31" s="47" t="s">
        <v>460</v>
      </c>
      <c r="C31" s="43">
        <f>IF(Dati!$D$118&gt;0,(Dati!D99/Dati!$D$118),0)</f>
        <v>0.27292506016253576</v>
      </c>
      <c r="D31" s="43">
        <f>IF(Dati!$E$118&gt;0,(Dati!E99/Dati!$E$118),0)</f>
        <v>0.2369685904555506</v>
      </c>
      <c r="E31" s="43">
        <f>IF(Dati!$F$118&gt;0,(Dati!F99/Dati!$F$118),0)</f>
        <v>0.3708582918845402</v>
      </c>
      <c r="F31" s="43">
        <f>IF((Dati!$D99+Dati!$H99)&gt;0,Dati!G99/(Dati!$D99+Dati!$H99),0)</f>
        <v>1</v>
      </c>
      <c r="G31" s="43">
        <f>IF((Dati!$E99+Dati!$L99)&gt;0,Dati!I99/(Dati!$E99+Dati!$L99),0)</f>
        <v>1</v>
      </c>
      <c r="H31" s="43">
        <f>IF((Dati!$F99+Dati!$L99)&gt;0,(Dati!J99+Dati!K99)/(Dati!$F99+Dati!$L99),0)</f>
        <v>0.004235281297005024</v>
      </c>
      <c r="I31" s="43">
        <f>IF(Dati!$F99&gt;0,(Dati!J99/Dati!$F99),0)</f>
        <v>0.004235281297005024</v>
      </c>
      <c r="J31" s="43">
        <f>IF(Dati!$L99&gt;0,(Dati!K99/Dati!$L99),0)</f>
        <v>0</v>
      </c>
    </row>
    <row r="32" spans="1:10" s="45" customFormat="1" ht="27" customHeight="1">
      <c r="A32" s="46" t="s">
        <v>505</v>
      </c>
      <c r="B32" s="47" t="s">
        <v>461</v>
      </c>
      <c r="C32" s="43">
        <f>IF(Dati!$D$118&gt;0,(Dati!D100/Dati!$D$118),0)</f>
        <v>0.001270776391256481</v>
      </c>
      <c r="D32" s="43">
        <f>IF(Dati!$E$118&gt;0,(Dati!E100/Dati!$E$118),0)</f>
        <v>0.0022852085202538946</v>
      </c>
      <c r="E32" s="43">
        <f>IF(Dati!$F$118&gt;0,(Dati!F100/Dati!$F$118),0)</f>
        <v>0.004507859676351417</v>
      </c>
      <c r="F32" s="43">
        <f>IF((Dati!$D100+Dati!$H100)&gt;0,Dati!G100/(Dati!$D100+Dati!$H100),0)</f>
        <v>9.219095313072003</v>
      </c>
      <c r="G32" s="43">
        <f>IF((Dati!$E100+Dati!$L100)&gt;0,Dati!I100/(Dati!$E100+Dati!$L100),0)</f>
        <v>1</v>
      </c>
      <c r="H32" s="43">
        <f>IF((Dati!$F100+Dati!$L100)&gt;0,(Dati!J100+Dati!K100)/(Dati!$F100+Dati!$L100),0)</f>
        <v>1</v>
      </c>
      <c r="I32" s="43">
        <f>IF(Dati!$F100&gt;0,(Dati!J100/Dati!$F100),0)</f>
        <v>1</v>
      </c>
      <c r="J32" s="43">
        <f>IF(Dati!$L100&gt;0,(Dati!K100/Dati!$L100),0)</f>
        <v>0</v>
      </c>
    </row>
    <row r="33" spans="1:10" s="45" customFormat="1" ht="27" customHeight="1">
      <c r="A33" s="46" t="s">
        <v>506</v>
      </c>
      <c r="B33" s="47" t="s">
        <v>462</v>
      </c>
      <c r="C33" s="43">
        <f>IF(Dati!$D$118&gt;0,(Dati!D101/Dati!$D$118),0)</f>
        <v>0.0070967042041312125</v>
      </c>
      <c r="D33" s="43">
        <f>IF(Dati!$E$118&gt;0,(Dati!E101/Dati!$E$118),0)</f>
        <v>0.007883681197033891</v>
      </c>
      <c r="E33" s="43">
        <f>IF(Dati!$F$118&gt;0,(Dati!F101/Dati!$F$118),0)</f>
        <v>0.024600741508108856</v>
      </c>
      <c r="F33" s="43">
        <f>IF((Dati!$D101+Dati!$H101)&gt;0,Dati!G101/(Dati!$D101+Dati!$H101),0)</f>
        <v>1.0000000000000002</v>
      </c>
      <c r="G33" s="43">
        <f>IF((Dati!$E101+Dati!$L101)&gt;0,Dati!I101/(Dati!$E101+Dati!$L101),0)</f>
        <v>1</v>
      </c>
      <c r="H33" s="43">
        <f>IF((Dati!$F101+Dati!$L101)&gt;0,(Dati!J101+Dati!K101)/(Dati!$F101+Dati!$L101),0)</f>
        <v>0.9961938307541716</v>
      </c>
      <c r="I33" s="43">
        <f>IF(Dati!$F101&gt;0,(Dati!J101/Dati!$F101),0)</f>
        <v>0.9942853207160477</v>
      </c>
      <c r="J33" s="43">
        <f>IF(Dati!$L101&gt;0,(Dati!K101/Dati!$L101),0)</f>
        <v>1</v>
      </c>
    </row>
    <row r="34" spans="1:10" s="45" customFormat="1" ht="27" customHeight="1">
      <c r="A34" s="48" t="s">
        <v>507</v>
      </c>
      <c r="B34" s="49" t="s">
        <v>508</v>
      </c>
      <c r="C34" s="43">
        <f>IF(Dati!$D$118&gt;0,(Dati!D102/Dati!$D$118),0)</f>
        <v>0.5589587215604329</v>
      </c>
      <c r="D34" s="43">
        <f>IF(Dati!$E$118&gt;0,(Dati!E102/Dati!$E$118),0)</f>
        <v>0.531025295733541</v>
      </c>
      <c r="E34" s="43">
        <f>IF(Dati!$F$118&gt;0,(Dati!F102/Dati!$F$118),0)</f>
        <v>0.49830437782722564</v>
      </c>
      <c r="F34" s="43">
        <f>IF((Dati!$D102+Dati!$H102)&gt;0,Dati!G102/(Dati!$D102+Dati!$H102),0)</f>
        <v>1.0001354324176734</v>
      </c>
      <c r="G34" s="43">
        <f>IF((Dati!$E102+Dati!$L102)&gt;0,Dati!I102/(Dati!$E102+Dati!$L102),0)</f>
        <v>0.9023923190683358</v>
      </c>
      <c r="H34" s="43">
        <f>IF((Dati!$F102+Dati!$L102)&gt;0,(Dati!J102+Dati!K102)/(Dati!$F102+Dati!$L102),0)</f>
        <v>0.24502036784774778</v>
      </c>
      <c r="I34" s="43">
        <f>IF(Dati!$F102&gt;0,(Dati!J102/Dati!$F102),0)</f>
        <v>0.20434620636229175</v>
      </c>
      <c r="J34" s="43">
        <f>IF(Dati!$L102&gt;0,(Dati!K102/Dati!$L102),0)</f>
        <v>0.6888416560431587</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0.11869579941917241</v>
      </c>
      <c r="D48" s="43">
        <f>IF(Dati!$E$118&gt;0,(Dati!E113/Dati!$E$118),0)</f>
        <v>0.10305823974026204</v>
      </c>
      <c r="E48" s="43">
        <f>IF(Dati!$F$118&gt;0,(Dati!F113/Dati!$F$118),0)</f>
        <v>0</v>
      </c>
      <c r="F48" s="43">
        <f>IF((Dati!$D113+Dati!$H113)&gt;0,Dati!G113/(Dati!$D113+Dati!$H113),0)</f>
        <v>1</v>
      </c>
      <c r="G48" s="43">
        <f>IF((Dati!$E113+Dati!$L113)&gt;0,Dati!I113/(Dati!$E113+Dati!$L113),0)</f>
        <v>1</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0.11869579941917241</v>
      </c>
      <c r="D49" s="43">
        <f>IF(Dati!$E$118&gt;0,(Dati!E114/Dati!$E$118),0)</f>
        <v>0.10305823974026204</v>
      </c>
      <c r="E49" s="43">
        <f>IF(Dati!$F$118&gt;0,(Dati!F114/Dati!$F$118),0)</f>
        <v>0</v>
      </c>
      <c r="F49" s="43">
        <f>IF((Dati!$D114+Dati!$H114)&gt;0,Dati!G114/(Dati!$D114+Dati!$H114),0)</f>
        <v>1</v>
      </c>
      <c r="G49" s="43">
        <f>IF((Dati!$E114+Dati!$L114)&gt;0,Dati!I114/(Dati!$E114+Dati!$L114),0)</f>
        <v>1</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0.051997331519529406</v>
      </c>
      <c r="D51" s="43">
        <f>IF(Dati!$E$118&gt;0,(Dati!E115/Dati!$E$118),0)</f>
        <v>0.11090659822742469</v>
      </c>
      <c r="E51" s="43">
        <f>IF(Dati!$F$118&gt;0,(Dati!F115/Dati!$F$118),0)</f>
        <v>0.11687266820097826</v>
      </c>
      <c r="F51" s="43">
        <f>IF((Dati!$D115+Dati!$H115)&gt;0,Dati!G115/(Dati!$D115+Dati!$H115),0)</f>
        <v>1.0134215384180234</v>
      </c>
      <c r="G51" s="43">
        <f>IF((Dati!$E115+Dati!$L115)&gt;0,Dati!I115/(Dati!$E115+Dati!$L115),0)</f>
        <v>0.9993951005935326</v>
      </c>
      <c r="H51" s="43">
        <f>IF((Dati!$F115+Dati!$L115)&gt;0,(Dati!J115+Dati!K115)/(Dati!$F115+Dati!$L115),0)</f>
        <v>0.9545599571010054</v>
      </c>
      <c r="I51" s="43">
        <f>IF(Dati!$F115&gt;0,(Dati!J115/Dati!$F115),0)</f>
        <v>0.9555477283045194</v>
      </c>
      <c r="J51" s="43">
        <f>IF(Dati!$L115&gt;0,(Dati!K115/Dati!$L115),0)</f>
        <v>0.4810513399291483</v>
      </c>
    </row>
    <row r="52" spans="1:10" s="45" customFormat="1" ht="27" customHeight="1">
      <c r="A52" s="46" t="s">
        <v>533</v>
      </c>
      <c r="B52" s="47" t="s">
        <v>473</v>
      </c>
      <c r="C52" s="43">
        <f>IF(Dati!$D$118&gt;0,(Dati!D116/Dati!$D$118),0)</f>
        <v>0.006351465576489748</v>
      </c>
      <c r="D52" s="43">
        <f>IF(Dati!$E$118&gt;0,(Dati!E116/Dati!$E$118),0)</f>
        <v>0.005882338911509817</v>
      </c>
      <c r="E52" s="43">
        <f>IF(Dati!$F$118&gt;0,(Dati!F116/Dati!$F$118),0)</f>
        <v>0.003367610363001447</v>
      </c>
      <c r="F52" s="43">
        <f>IF((Dati!$D116+Dati!$H116)&gt;0,Dati!G116/(Dati!$D116+Dati!$H116),0)</f>
        <v>1.0398711348140923</v>
      </c>
      <c r="G52" s="43">
        <f>IF((Dati!$E116+Dati!$L116)&gt;0,Dati!I116/(Dati!$E116+Dati!$L116),0)</f>
        <v>1</v>
      </c>
      <c r="H52" s="43">
        <f>IF((Dati!$F116+Dati!$L116)&gt;0,(Dati!J116+Dati!K116)/(Dati!$F116+Dati!$L116),0)</f>
        <v>0.9814269100712287</v>
      </c>
      <c r="I52" s="43">
        <f>IF(Dati!$F116&gt;0,(Dati!J116/Dati!$F116),0)</f>
        <v>0.981361817349961</v>
      </c>
      <c r="J52" s="43">
        <f>IF(Dati!$L116&gt;0,(Dati!K116/Dati!$L116),0)</f>
        <v>0.9847442260527937</v>
      </c>
    </row>
    <row r="53" spans="1:10" s="45" customFormat="1" ht="27" customHeight="1">
      <c r="A53" s="48" t="s">
        <v>534</v>
      </c>
      <c r="B53" s="49" t="s">
        <v>535</v>
      </c>
      <c r="C53" s="43">
        <f>IF(Dati!$D$118&gt;0,(Dati!D117/Dati!$D$118),0)</f>
        <v>0.05834879709601915</v>
      </c>
      <c r="D53" s="43">
        <f>IF(Dati!$E$118&gt;0,(Dati!E117/Dati!$E$118),0)</f>
        <v>0.1167889371389345</v>
      </c>
      <c r="E53" s="43">
        <f>IF(Dati!$F$118&gt;0,(Dati!F117/Dati!$F$118),0)</f>
        <v>0.1202402785639797</v>
      </c>
      <c r="F53" s="43">
        <f>IF((Dati!$D117+Dati!$H117)&gt;0,Dati!G117/(Dati!$D117+Dati!$H117),0)</f>
        <v>1.0163114035627334</v>
      </c>
      <c r="G53" s="43">
        <f>IF((Dati!$E117+Dati!$L117)&gt;0,Dati!I117/(Dati!$E117+Dati!$L117),0)</f>
        <v>0.999425734275925</v>
      </c>
      <c r="H53" s="43">
        <f>IF((Dati!$F117+Dati!$L117)&gt;0,(Dati!J117+Dati!K117)/(Dati!$F117+Dati!$L117),0)</f>
        <v>0.9553252218249092</v>
      </c>
      <c r="I53" s="43">
        <f>IF(Dati!$F117&gt;0,(Dati!J117/Dati!$F117),0)</f>
        <v>0.9562707122731121</v>
      </c>
      <c r="J53" s="43">
        <f>IF(Dati!$L117&gt;0,(Dati!K117/Dati!$L117),0)</f>
        <v>0.5884587309908256</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0.9281500044525111</v>
      </c>
      <c r="G54" s="43">
        <f>IF((Dati!$E118+Dati!$L118)&gt;0,Dati!I118/(Dati!$E118+Dati!$L118),0)</f>
        <v>0.8781440644211633</v>
      </c>
      <c r="H54" s="43">
        <f>IF((Dati!$F118+Dati!$L118)&gt;0,(Dati!J118+Dati!K118)/(Dati!$F118+Dati!$L118),0)</f>
        <v>0.5324842930733606</v>
      </c>
      <c r="I54" s="43">
        <f>IF(Dati!$F118&gt;0,(Dati!J118/Dati!$F118),0)</f>
        <v>0.5053585069673764</v>
      </c>
      <c r="J54" s="43">
        <f>IF(Dati!$L118&gt;0,(Dati!K118/Dati!$L118),0)</f>
        <v>0.6569147359410479</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10" s="30" customFormat="1" ht="12.75" customHeight="1">
      <c r="A2" s="52"/>
      <c r="B2" s="57"/>
      <c r="C2" s="51"/>
      <c r="D2" s="32"/>
      <c r="J2" s="78" t="s">
        <v>673</v>
      </c>
    </row>
    <row r="3" spans="1:10" s="30" customFormat="1" ht="18" customHeight="1">
      <c r="A3" s="146" t="s">
        <v>676</v>
      </c>
      <c r="B3" s="146"/>
      <c r="C3" s="146"/>
      <c r="D3" s="146"/>
      <c r="E3" s="146"/>
      <c r="F3" s="159"/>
      <c r="G3" s="159"/>
      <c r="H3" s="159"/>
      <c r="I3" s="159"/>
      <c r="J3" s="159"/>
    </row>
    <row r="4" spans="1:10" s="30" customFormat="1" ht="15" customHeight="1">
      <c r="A4" s="160" t="s">
        <v>672</v>
      </c>
      <c r="B4" s="161"/>
      <c r="C4" s="161"/>
      <c r="D4" s="161"/>
      <c r="E4" s="161"/>
      <c r="F4" s="161"/>
      <c r="G4" s="161"/>
      <c r="H4" s="161"/>
      <c r="I4" s="161"/>
      <c r="J4" s="161"/>
    </row>
    <row r="5" spans="1:10" s="30" customFormat="1" ht="15" customHeight="1">
      <c r="A5" s="160" t="str">
        <f>CONCATENATE("Rendiconto esercizio ",Dati!D232)</f>
        <v>Rendiconto esercizio 2022</v>
      </c>
      <c r="B5" s="160"/>
      <c r="C5" s="160"/>
      <c r="D5" s="160"/>
      <c r="E5" s="160"/>
      <c r="F5" s="160"/>
      <c r="G5" s="160"/>
      <c r="H5" s="160"/>
      <c r="I5" s="160"/>
      <c r="J5" s="160"/>
    </row>
    <row r="6" spans="1:10" ht="19.5" customHeight="1">
      <c r="A6" s="162" t="s">
        <v>394</v>
      </c>
      <c r="B6" s="162"/>
      <c r="C6" s="162"/>
      <c r="D6" s="164" t="s">
        <v>677</v>
      </c>
      <c r="E6" s="165"/>
      <c r="F6" s="165"/>
      <c r="G6" s="165"/>
      <c r="H6" s="165"/>
      <c r="I6" s="165"/>
      <c r="J6" s="166"/>
    </row>
    <row r="7" spans="1:10" ht="12" customHeight="1">
      <c r="A7" s="162" t="s">
        <v>394</v>
      </c>
      <c r="B7" s="163"/>
      <c r="C7" s="163"/>
      <c r="D7" s="167" t="s">
        <v>669</v>
      </c>
      <c r="E7" s="168"/>
      <c r="F7" s="167" t="s">
        <v>670</v>
      </c>
      <c r="G7" s="169"/>
      <c r="H7" s="170" t="s">
        <v>671</v>
      </c>
      <c r="I7" s="171"/>
      <c r="J7" s="172"/>
    </row>
    <row r="8" spans="1:10" ht="76.5" customHeight="1">
      <c r="A8" s="162" t="s">
        <v>394</v>
      </c>
      <c r="B8" s="163"/>
      <c r="C8" s="163"/>
      <c r="D8" s="76" t="s">
        <v>667</v>
      </c>
      <c r="E8" s="77" t="s">
        <v>668</v>
      </c>
      <c r="F8" s="76" t="s">
        <v>667</v>
      </c>
      <c r="G8" s="77" t="s">
        <v>668</v>
      </c>
      <c r="H8" s="79" t="s">
        <v>674</v>
      </c>
      <c r="I8" s="79" t="s">
        <v>675</v>
      </c>
      <c r="J8" s="79" t="s">
        <v>837</v>
      </c>
    </row>
    <row r="9" spans="1:10" ht="12.75" customHeight="1">
      <c r="A9" s="173" t="s">
        <v>542</v>
      </c>
      <c r="B9" s="58" t="s">
        <v>396</v>
      </c>
      <c r="C9" s="59" t="s">
        <v>173</v>
      </c>
      <c r="D9" s="43">
        <f>IF(Dati!$D$227&gt;0,(Dati!D125/Dati!$D$227),0)</f>
        <v>0.004238105250669352</v>
      </c>
      <c r="E9" s="43">
        <f>IF(Dati!$F$227&gt;0,(Dati!F125/Dati!$F$227),0)</f>
        <v>0</v>
      </c>
      <c r="F9" s="43">
        <f>IF(Dati!$E$227&gt;0,(Dati!E125/Dati!$E$227),0)</f>
        <v>0.003369805182379352</v>
      </c>
      <c r="G9" s="43">
        <f>IF(Dati!$G$227&gt;0,(Dati!G125/Dati!$G$227),0)</f>
        <v>0</v>
      </c>
      <c r="H9" s="43">
        <f>IF((Dati!$H$227+Dati!$I$227)&gt;0,((Dati!H125+Dati!I125)/(Dati!$H$227+Dati!$I$227)),0)</f>
        <v>0.005469498231862519</v>
      </c>
      <c r="I9" s="65">
        <f>IF(Dati!$I$227&gt;0,(Dati!I125/Dati!$I$227),0)</f>
        <v>0</v>
      </c>
      <c r="J9" s="65">
        <f>IF(Dati!$J$227&gt;0,(Dati!J125/Dati!$J$227),0)</f>
        <v>0.00018015420766513934</v>
      </c>
    </row>
    <row r="10" spans="1:10" ht="12" customHeight="1">
      <c r="A10" s="162" t="s">
        <v>395</v>
      </c>
      <c r="B10" s="58" t="s">
        <v>397</v>
      </c>
      <c r="C10" s="59" t="s">
        <v>175</v>
      </c>
      <c r="D10" s="43">
        <f>IF(Dati!$D$227&gt;0,(Dati!D126/Dati!$D$227),0)</f>
        <v>0.009329758563870348</v>
      </c>
      <c r="E10" s="43">
        <f>IF(Dati!$F$227&gt;0,(Dati!F126/Dati!$F$227),0)</f>
        <v>0</v>
      </c>
      <c r="F10" s="43">
        <f>IF(Dati!$E$227&gt;0,(Dati!E126/Dati!$E$227),0)</f>
        <v>0.008872309179124615</v>
      </c>
      <c r="G10" s="43">
        <f>IF(Dati!$G$227&gt;0,(Dati!G126/Dati!$G$227),0)</f>
        <v>0.018372799616833923</v>
      </c>
      <c r="H10" s="43">
        <f>IF((Dati!$H$227+Dati!$I$227)&gt;0,((Dati!H126+Dati!I126)/(Dati!$H$227+Dati!$I$227)),0)</f>
        <v>0.014006869426632247</v>
      </c>
      <c r="I10" s="65">
        <f>IF(Dati!$I$227&gt;0,(Dati!I126/Dati!$I$227),0)</f>
        <v>0.018372799616833923</v>
      </c>
      <c r="J10" s="65">
        <f>IF(Dati!$J$227&gt;0,(Dati!J126/Dati!$J$227),0)</f>
        <v>0.0010723809456988683</v>
      </c>
    </row>
    <row r="11" spans="1:10" ht="41.25" customHeight="1">
      <c r="A11" s="162" t="s">
        <v>395</v>
      </c>
      <c r="B11" s="60" t="s">
        <v>419</v>
      </c>
      <c r="C11" s="48" t="s">
        <v>177</v>
      </c>
      <c r="D11" s="43">
        <f>IF(Dati!$D$227&gt;0,(Dati!D127/Dati!$D$227),0)</f>
        <v>0.005479536451846213</v>
      </c>
      <c r="E11" s="43">
        <f>IF(Dati!$F$227&gt;0,(Dati!F127/Dati!$F$227),0)</f>
        <v>0</v>
      </c>
      <c r="F11" s="43">
        <f>IF(Dati!$E$227&gt;0,(Dati!E127/Dati!$E$227),0)</f>
        <v>0.004397856164858685</v>
      </c>
      <c r="G11" s="43">
        <f>IF(Dati!$G$227&gt;0,(Dati!G127/Dati!$G$227),0)</f>
        <v>0.001356120309806543</v>
      </c>
      <c r="H11" s="43">
        <f>IF((Dati!$H$227+Dati!$I$227)&gt;0,((Dati!H127+Dati!I127)/(Dati!$H$227+Dati!$I$227)),0)</f>
        <v>0.007012470766771805</v>
      </c>
      <c r="I11" s="65">
        <f>IF(Dati!$I$227&gt;0,(Dati!I127/Dati!$I$227),0)</f>
        <v>0.001356120309806543</v>
      </c>
      <c r="J11" s="65">
        <f>IF(Dati!$J$227&gt;0,(Dati!J127/Dati!$J$227),0)</f>
        <v>0.00042598607863489774</v>
      </c>
    </row>
    <row r="12" spans="1:10" ht="29.25" customHeight="1">
      <c r="A12" s="162" t="s">
        <v>395</v>
      </c>
      <c r="B12" s="61" t="s">
        <v>399</v>
      </c>
      <c r="C12" s="48" t="s">
        <v>538</v>
      </c>
      <c r="D12" s="43">
        <f>IF(Dati!$D$227&gt;0,(Dati!D128/Dati!$D$227),0)</f>
        <v>0.0037212648052249836</v>
      </c>
      <c r="E12" s="43">
        <f>IF(Dati!$F$227&gt;0,(Dati!F128/Dati!$F$227),0)</f>
        <v>0</v>
      </c>
      <c r="F12" s="43">
        <f>IF(Dati!$E$227&gt;0,(Dati!E128/Dati!$E$227),0)</f>
        <v>0.003618560681532631</v>
      </c>
      <c r="G12" s="43">
        <f>IF(Dati!$G$227&gt;0,(Dati!G128/Dati!$G$227),0)</f>
        <v>0.00515381707501398</v>
      </c>
      <c r="H12" s="43">
        <f>IF((Dati!$H$227+Dati!$I$227)&gt;0,((Dati!H128+Dati!I128)/(Dati!$H$227+Dati!$I$227)),0)</f>
        <v>0.005874642084897222</v>
      </c>
      <c r="I12" s="65">
        <f>IF(Dati!$I$227&gt;0,(Dati!I128/Dati!$I$227),0)</f>
        <v>0.00515381707501398</v>
      </c>
      <c r="J12" s="65">
        <f>IF(Dati!$J$227&gt;0,(Dati!J128/Dati!$J$227),0)</f>
        <v>0.00019133961745958485</v>
      </c>
    </row>
    <row r="13" spans="1:10" ht="27.75" customHeight="1">
      <c r="A13" s="162" t="s">
        <v>395</v>
      </c>
      <c r="B13" s="60" t="s">
        <v>411</v>
      </c>
      <c r="C13" s="48" t="s">
        <v>540</v>
      </c>
      <c r="D13" s="43">
        <f>IF(Dati!$D$227&gt;0,(Dati!D129/Dati!$D$227),0)</f>
        <v>0.0016569677054315913</v>
      </c>
      <c r="E13" s="43">
        <f>IF(Dati!$F$227&gt;0,(Dati!F129/Dati!$F$227),0)</f>
        <v>0</v>
      </c>
      <c r="F13" s="43">
        <f>IF(Dati!$E$227&gt;0,(Dati!E129/Dati!$E$227),0)</f>
        <v>0.0015952005621946482</v>
      </c>
      <c r="G13" s="43">
        <f>IF(Dati!$G$227&gt;0,(Dati!G129/Dati!$G$227),0)</f>
        <v>0.0001729739973528097</v>
      </c>
      <c r="H13" s="43">
        <f>IF((Dati!$H$227+Dati!$I$227)&gt;0,((Dati!H129+Dati!I129)/(Dati!$H$227+Dati!$I$227)),0)</f>
        <v>0.0022944971340610435</v>
      </c>
      <c r="I13" s="65">
        <f>IF(Dati!$I$227&gt;0,(Dati!I129/Dati!$I$227),0)</f>
        <v>0.0001729739973528097</v>
      </c>
      <c r="J13" s="65">
        <f>IF(Dati!$J$227&gt;0,(Dati!J129/Dati!$J$227),0)</f>
        <v>0.0005328967208703229</v>
      </c>
    </row>
    <row r="14" spans="1:10" ht="12" customHeight="1">
      <c r="A14" s="162" t="s">
        <v>395</v>
      </c>
      <c r="B14" s="58" t="s">
        <v>401</v>
      </c>
      <c r="C14" s="59" t="s">
        <v>183</v>
      </c>
      <c r="D14" s="43">
        <f>IF(Dati!$D$227&gt;0,(Dati!D130/Dati!$D$227),0)</f>
        <v>0.009191431839757947</v>
      </c>
      <c r="E14" s="43">
        <f>IF(Dati!$F$227&gt;0,(Dati!F130/Dati!$F$227),0)</f>
        <v>0</v>
      </c>
      <c r="F14" s="43">
        <f>IF(Dati!$E$227&gt;0,(Dati!E130/Dati!$E$227),0)</f>
        <v>0.008668655128357742</v>
      </c>
      <c r="G14" s="43">
        <f>IF(Dati!$G$227&gt;0,(Dati!G130/Dati!$G$227),0)</f>
        <v>0.01689858988604981</v>
      </c>
      <c r="H14" s="43">
        <f>IF((Dati!$H$227+Dati!$I$227)&gt;0,((Dati!H130+Dati!I130)/(Dati!$H$227+Dati!$I$227)),0)</f>
        <v>0.012491381624121832</v>
      </c>
      <c r="I14" s="65">
        <f>IF(Dati!$I$227&gt;0,(Dati!I130/Dati!$I$227),0)</f>
        <v>0.01689858988604981</v>
      </c>
      <c r="J14" s="65">
        <f>IF(Dati!$J$227&gt;0,(Dati!J130/Dati!$J$227),0)</f>
        <v>0.002861538085092262</v>
      </c>
    </row>
    <row r="15" spans="1:10" ht="37.5" customHeight="1">
      <c r="A15" s="162" t="s">
        <v>395</v>
      </c>
      <c r="B15" s="60" t="s">
        <v>412</v>
      </c>
      <c r="C15" s="48" t="s">
        <v>185</v>
      </c>
      <c r="D15" s="43">
        <f>IF(Dati!$D$227&gt;0,(Dati!D131/Dati!$D$227),0)</f>
        <v>0.00453930070675735</v>
      </c>
      <c r="E15" s="43">
        <f>IF(Dati!$F$227&gt;0,(Dati!F131/Dati!$F$227),0)</f>
        <v>0</v>
      </c>
      <c r="F15" s="43">
        <f>IF(Dati!$E$227&gt;0,(Dati!E131/Dati!$E$227),0)</f>
        <v>0.004741303961480581</v>
      </c>
      <c r="G15" s="43">
        <f>IF(Dati!$G$227&gt;0,(Dati!G131/Dati!$G$227),0)</f>
        <v>0.0006687337389519702</v>
      </c>
      <c r="H15" s="43">
        <f>IF((Dati!$H$227+Dati!$I$227)&gt;0,((Dati!H131+Dati!I131)/(Dati!$H$227+Dati!$I$227)),0)</f>
        <v>0.00705720968343852</v>
      </c>
      <c r="I15" s="65">
        <f>IF(Dati!$I$227&gt;0,(Dati!I131/Dati!$I$227),0)</f>
        <v>0.0006687337389519702</v>
      </c>
      <c r="J15" s="65">
        <f>IF(Dati!$J$227&gt;0,(Dati!J131/Dati!$J$227),0)</f>
        <v>0.0012232035680884911</v>
      </c>
    </row>
    <row r="16" spans="1:10" ht="12" customHeight="1">
      <c r="A16" s="162" t="s">
        <v>395</v>
      </c>
      <c r="B16" s="58" t="s">
        <v>403</v>
      </c>
      <c r="C16" s="59" t="s">
        <v>187</v>
      </c>
      <c r="D16" s="43">
        <f>IF(Dati!$D$227&gt;0,(Dati!D132/Dati!$D$227),0)</f>
        <v>0.0035503945525519743</v>
      </c>
      <c r="E16" s="43">
        <f>IF(Dati!$F$227&gt;0,(Dati!F132/Dati!$F$227),0)</f>
        <v>0</v>
      </c>
      <c r="F16" s="43">
        <f>IF(Dati!$E$227&gt;0,(Dati!E132/Dati!$E$227),0)</f>
        <v>0.0030848996467786136</v>
      </c>
      <c r="G16" s="43">
        <f>IF(Dati!$G$227&gt;0,(Dati!G132/Dati!$G$227),0)</f>
        <v>0</v>
      </c>
      <c r="H16" s="43">
        <f>IF((Dati!$H$227+Dati!$I$227)&gt;0,((Dati!H132+Dati!I132)/(Dati!$H$227+Dati!$I$227)),0)</f>
        <v>0.004560384845552045</v>
      </c>
      <c r="I16" s="65">
        <f>IF(Dati!$I$227&gt;0,(Dati!I132/Dati!$I$227),0)</f>
        <v>0</v>
      </c>
      <c r="J16" s="65">
        <f>IF(Dati!$J$227&gt;0,(Dati!J132/Dati!$J$227),0)</f>
        <v>0.0008434849773332369</v>
      </c>
    </row>
    <row r="17" spans="1:10" ht="24.75" customHeight="1">
      <c r="A17" s="162"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2" t="s">
        <v>395</v>
      </c>
      <c r="B18" s="62" t="s">
        <v>550</v>
      </c>
      <c r="C18" s="59" t="s">
        <v>191</v>
      </c>
      <c r="D18" s="43">
        <f>IF(Dati!$D$227&gt;0,(Dati!D134/Dati!$D$227),0)</f>
        <v>0.011042401010576982</v>
      </c>
      <c r="E18" s="43">
        <f>IF(Dati!$F$227&gt;0,(Dati!F134/Dati!$F$227),0)</f>
        <v>0</v>
      </c>
      <c r="F18" s="43">
        <f>IF(Dati!$E$227&gt;0,(Dati!E134/Dati!$E$227),0)</f>
        <v>0.014217863080973869</v>
      </c>
      <c r="G18" s="43">
        <f>IF(Dati!$G$227&gt;0,(Dati!G134/Dati!$G$227),0)</f>
        <v>0.11899626765591806</v>
      </c>
      <c r="H18" s="43">
        <f>IF((Dati!$H$227+Dati!$I$227)&gt;0,((Dati!H134+Dati!I134)/(Dati!$H$227+Dati!$I$227)),0)</f>
        <v>0.022700944845883857</v>
      </c>
      <c r="I18" s="65">
        <f>IF(Dati!$I$227&gt;0,(Dati!I134/Dati!$I$227),0)</f>
        <v>0.11899626765591806</v>
      </c>
      <c r="J18" s="65">
        <f>IF(Dati!$J$227&gt;0,(Dati!J134/Dati!$J$227),0)</f>
        <v>0.0013311842272786707</v>
      </c>
    </row>
    <row r="19" spans="1:10" ht="12" customHeight="1">
      <c r="A19" s="162" t="s">
        <v>395</v>
      </c>
      <c r="B19" s="62">
        <v>11</v>
      </c>
      <c r="C19" s="59" t="s">
        <v>193</v>
      </c>
      <c r="D19" s="43">
        <f>IF(Dati!$D$227&gt;0,(Dati!D135/Dati!$D$227),0)</f>
        <v>0.010415150803275422</v>
      </c>
      <c r="E19" s="43">
        <f>IF(Dati!$F$227&gt;0,(Dati!F135/Dati!$F$227),0)</f>
        <v>0</v>
      </c>
      <c r="F19" s="43">
        <f>IF(Dati!$E$227&gt;0,(Dati!E135/Dati!$E$227),0)</f>
        <v>0.013069380001627239</v>
      </c>
      <c r="G19" s="43">
        <f>IF(Dati!$G$227&gt;0,(Dati!G135/Dati!$G$227),0)</f>
        <v>0.044984166180279395</v>
      </c>
      <c r="H19" s="43">
        <f>IF((Dati!$H$227+Dati!$I$227)&gt;0,((Dati!H135+Dati!I135)/(Dati!$H$227+Dati!$I$227)),0)</f>
        <v>0.019737117078676123</v>
      </c>
      <c r="I19" s="65">
        <f>IF(Dati!$I$227&gt;0,(Dati!I135/Dati!$I$227),0)</f>
        <v>0.044984166180279395</v>
      </c>
      <c r="J19" s="65">
        <f>IF(Dati!$J$227&gt;0,(Dati!J135/Dati!$J$227),0)</f>
        <v>0.0029403975428902067</v>
      </c>
    </row>
    <row r="20" spans="1:10" ht="44.25" customHeight="1">
      <c r="A20" s="162" t="s">
        <v>395</v>
      </c>
      <c r="B20" s="174" t="s">
        <v>543</v>
      </c>
      <c r="C20" s="175"/>
      <c r="D20" s="43">
        <f>IF(Dati!$D$227&gt;0,(Dati!D136/Dati!$D$227),0)</f>
        <v>0.06316431168996217</v>
      </c>
      <c r="E20" s="43">
        <f>IF(Dati!$F$227&gt;0,(Dati!F136/Dati!$F$227),0)</f>
        <v>0</v>
      </c>
      <c r="F20" s="43">
        <f>IF(Dati!$E$227&gt;0,(Dati!E136/Dati!$E$227),0)</f>
        <v>0.06563583358930798</v>
      </c>
      <c r="G20" s="43">
        <f>IF(Dati!$G$227&gt;0,(Dati!G136/Dati!$G$227),0)</f>
        <v>0.2066034684602065</v>
      </c>
      <c r="H20" s="43">
        <f>IF((Dati!$H$227+Dati!$I$227)&gt;0,((Dati!H136+Dati!I136)/(Dati!$H$227+Dati!$I$227)),0)</f>
        <v>0.10120501572189722</v>
      </c>
      <c r="I20" s="65">
        <f>IF(Dati!$I$227&gt;0,(Dati!I136/Dati!$I$227),0)</f>
        <v>0.2066034684602065</v>
      </c>
      <c r="J20" s="65">
        <f>IF(Dati!$J$227&gt;0,(Dati!J136/Dati!$J$227),0)</f>
        <v>0.011602565971011674</v>
      </c>
    </row>
    <row r="21" spans="1:10" ht="12.75" customHeight="1">
      <c r="A21" s="176"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77"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77" t="s">
        <v>405</v>
      </c>
      <c r="B23" s="178" t="s">
        <v>406</v>
      </c>
      <c r="C23" s="178"/>
      <c r="D23" s="43">
        <f>IF(Dati!$D$227&gt;0,(Dati!D139/Dati!$D$227),0)</f>
        <v>0</v>
      </c>
      <c r="E23" s="43">
        <f>IF(Dati!$F$227&gt;0,(Dati!F139/Dati!$F$227),0)</f>
        <v>0</v>
      </c>
      <c r="F23" s="43">
        <f>IF(Dati!$E$227&gt;0,(Dati!E139/Dati!$E$227),0)</f>
        <v>0</v>
      </c>
      <c r="G23" s="43">
        <f>IF(Dati!$G$227&gt;0,(Dati!G139/Dati!$G$227),0)</f>
        <v>0</v>
      </c>
      <c r="H23" s="43">
        <f>IF((Dati!$H$227+Dati!$I$227)&gt;0,((Dati!H139+Dati!I139)/(Dati!$H$227+Dati!$I$227)),0)</f>
        <v>0</v>
      </c>
      <c r="I23" s="65">
        <f>IF(Dati!$I$227&gt;0,(Dati!I139/Dati!$I$227),0)</f>
        <v>0</v>
      </c>
      <c r="J23" s="65">
        <f>IF(Dati!$J$227&gt;0,(Dati!J139/Dati!$J$227),0)</f>
        <v>0</v>
      </c>
    </row>
    <row r="24" spans="1:10" ht="16.5" customHeight="1">
      <c r="A24" s="173" t="s">
        <v>545</v>
      </c>
      <c r="B24" s="58" t="s">
        <v>396</v>
      </c>
      <c r="C24" s="59" t="s">
        <v>203</v>
      </c>
      <c r="D24" s="43">
        <f>IF(Dati!$D$227&gt;0,(Dati!D140/Dati!$D$227),0)</f>
        <v>0.025488313076186975</v>
      </c>
      <c r="E24" s="43">
        <f>IF(Dati!$F$227&gt;0,(Dati!F140/Dati!$F$227),0)</f>
        <v>0</v>
      </c>
      <c r="F24" s="43">
        <f>IF(Dati!$E$227&gt;0,(Dati!E140/Dati!$E$227),0)</f>
        <v>0.02395243376309432</v>
      </c>
      <c r="G24" s="43">
        <f>IF(Dati!$G$227&gt;0,(Dati!G140/Dati!$G$227),0)</f>
        <v>0.006950103554756924</v>
      </c>
      <c r="H24" s="43">
        <f>IF((Dati!$H$227+Dati!$I$227)&gt;0,((Dati!H140+Dati!I140)/(Dati!$H$227+Dati!$I$227)),0)</f>
        <v>0.02455714266273798</v>
      </c>
      <c r="I24" s="65">
        <f>IF(Dati!$I$227&gt;0,(Dati!I140/Dati!$I$227),0)</f>
        <v>0.006950103554756924</v>
      </c>
      <c r="J24" s="65">
        <f>IF(Dati!$J$227&gt;0,(Dati!J140/Dati!$J$227),0)</f>
        <v>0.023033818381840602</v>
      </c>
    </row>
    <row r="25" spans="1:10" ht="24.75" customHeight="1">
      <c r="A25" s="162" t="s">
        <v>407</v>
      </c>
      <c r="B25" s="61" t="s">
        <v>408</v>
      </c>
      <c r="C25" s="48" t="s">
        <v>546</v>
      </c>
      <c r="D25" s="43">
        <f>IF(Dati!$D$227&gt;0,(Dati!D141/Dati!$D$227),0)</f>
        <v>0.0333150937494947</v>
      </c>
      <c r="E25" s="43">
        <f>IF(Dati!$F$227&gt;0,(Dati!F141/Dati!$F$227),0)</f>
        <v>0</v>
      </c>
      <c r="F25" s="43">
        <f>IF(Dati!$E$227&gt;0,(Dati!E141/Dati!$E$227),0)</f>
        <v>0.027916202350337968</v>
      </c>
      <c r="G25" s="43">
        <f>IF(Dati!$G$227&gt;0,(Dati!G141/Dati!$G$227),0)</f>
        <v>0</v>
      </c>
      <c r="H25" s="43">
        <f>IF((Dati!$H$227+Dati!$I$227)&gt;0,((Dati!H141+Dati!I141)/(Dati!$H$227+Dati!$I$227)),0)</f>
        <v>0.001589251990446677</v>
      </c>
      <c r="I25" s="65">
        <f>IF(Dati!$I$227&gt;0,(Dati!I141/Dati!$I$227),0)</f>
        <v>0</v>
      </c>
      <c r="J25" s="65">
        <f>IF(Dati!$J$227&gt;0,(Dati!J141/Dati!$J$227),0)</f>
        <v>0.06790956371206168</v>
      </c>
    </row>
    <row r="26" spans="1:10" ht="33.75" customHeight="1">
      <c r="A26" s="162" t="s">
        <v>407</v>
      </c>
      <c r="B26" s="174" t="s">
        <v>547</v>
      </c>
      <c r="C26" s="175"/>
      <c r="D26" s="43">
        <f>IF(Dati!$D$227&gt;0,(Dati!D142/Dati!$D$227),0)</f>
        <v>0.05880340682568168</v>
      </c>
      <c r="E26" s="43">
        <f>IF(Dati!$F$227&gt;0,(Dati!F142/Dati!$F$227),0)</f>
        <v>0</v>
      </c>
      <c r="F26" s="43">
        <f>IF(Dati!$E$227&gt;0,(Dati!E142/Dati!$E$227),0)</f>
        <v>0.05186863611343229</v>
      </c>
      <c r="G26" s="43">
        <f>IF(Dati!$G$227&gt;0,(Dati!G142/Dati!$G$227),0)</f>
        <v>0.006950103554756924</v>
      </c>
      <c r="H26" s="43">
        <f>IF((Dati!$H$227+Dati!$I$227)&gt;0,((Dati!H142+Dati!I142)/(Dati!$H$227+Dati!$I$227)),0)</f>
        <v>0.026146394653184656</v>
      </c>
      <c r="I26" s="65">
        <f>IF(Dati!$I$227&gt;0,(Dati!I142/Dati!$I$227),0)</f>
        <v>0.006950103554756924</v>
      </c>
      <c r="J26" s="65">
        <f>IF(Dati!$J$227&gt;0,(Dati!J142/Dati!$J$227),0)</f>
        <v>0.09094338209390228</v>
      </c>
    </row>
    <row r="27" spans="1:10" ht="15.75" customHeight="1">
      <c r="A27" s="173" t="s">
        <v>551</v>
      </c>
      <c r="B27" s="58" t="s">
        <v>396</v>
      </c>
      <c r="C27" s="59" t="s">
        <v>209</v>
      </c>
      <c r="D27" s="43">
        <f>IF(Dati!$D$227&gt;0,(Dati!D143/Dati!$D$227),0)</f>
        <v>0.01306038981858555</v>
      </c>
      <c r="E27" s="43">
        <f>IF(Dati!$F$227&gt;0,(Dati!F143/Dati!$F$227),0)</f>
        <v>0</v>
      </c>
      <c r="F27" s="43">
        <f>IF(Dati!$E$227&gt;0,(Dati!E143/Dati!$E$227),0)</f>
        <v>0.013802644815709763</v>
      </c>
      <c r="G27" s="43">
        <f>IF(Dati!$G$227&gt;0,(Dati!G143/Dati!$G$227),0)</f>
        <v>0.052456507322704043</v>
      </c>
      <c r="H27" s="43">
        <f>IF((Dati!$H$227+Dati!$I$227)&gt;0,((Dati!H143+Dati!I143)/(Dati!$H$227+Dati!$I$227)),0)</f>
        <v>0.011315980621341894</v>
      </c>
      <c r="I27" s="65">
        <f>IF(Dati!$I$227&gt;0,(Dati!I143/Dati!$I$227),0)</f>
        <v>0.052456507322704043</v>
      </c>
      <c r="J27" s="65">
        <f>IF(Dati!$J$227&gt;0,(Dati!J143/Dati!$J$227),0)</f>
        <v>0.01758014499522635</v>
      </c>
    </row>
    <row r="28" spans="1:10" ht="24.75" customHeight="1">
      <c r="A28" s="162" t="s">
        <v>409</v>
      </c>
      <c r="B28" s="61" t="s">
        <v>408</v>
      </c>
      <c r="C28" s="48" t="s">
        <v>552</v>
      </c>
      <c r="D28" s="43">
        <f>IF(Dati!$D$227&gt;0,(Dati!D144/Dati!$D$227),0)</f>
        <v>0.060290419447142606</v>
      </c>
      <c r="E28" s="43">
        <f>IF(Dati!$F$227&gt;0,(Dati!F144/Dati!$F$227),0)</f>
        <v>0</v>
      </c>
      <c r="F28" s="43">
        <f>IF(Dati!$E$227&gt;0,(Dati!E144/Dati!$E$227),0)</f>
        <v>0.05823219176267833</v>
      </c>
      <c r="G28" s="43">
        <f>IF(Dati!$G$227&gt;0,(Dati!G144/Dati!$G$227),0)</f>
        <v>0.04135064352973846</v>
      </c>
      <c r="H28" s="43">
        <f>IF((Dati!$H$227+Dati!$I$227)&gt;0,((Dati!H144+Dati!I144)/(Dati!$H$227+Dati!$I$227)),0)</f>
        <v>0.03577832281076721</v>
      </c>
      <c r="I28" s="65">
        <f>IF(Dati!$I$227&gt;0,(Dati!I144/Dati!$I$227),0)</f>
        <v>0.04135064352973846</v>
      </c>
      <c r="J28" s="65">
        <f>IF(Dati!$J$227&gt;0,(Dati!J144/Dati!$J$227),0)</f>
        <v>0.09234194175980173</v>
      </c>
    </row>
    <row r="29" spans="1:10" ht="16.5" customHeight="1">
      <c r="A29" s="162"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2"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2" t="s">
        <v>409</v>
      </c>
      <c r="B31" s="58" t="s">
        <v>401</v>
      </c>
      <c r="C31" s="59" t="s">
        <v>216</v>
      </c>
      <c r="D31" s="43">
        <f>IF(Dati!$D$227&gt;0,(Dati!D147/Dati!$D$227),0)</f>
        <v>0.02237046739891766</v>
      </c>
      <c r="E31" s="43">
        <f>IF(Dati!$F$227&gt;0,(Dati!F147/Dati!$F$227),0)</f>
        <v>0</v>
      </c>
      <c r="F31" s="43">
        <f>IF(Dati!$E$227&gt;0,(Dati!E147/Dati!$E$227),0)</f>
        <v>0.01903673307437926</v>
      </c>
      <c r="G31" s="43">
        <f>IF(Dati!$G$227&gt;0,(Dati!G147/Dati!$G$227),0)</f>
        <v>0</v>
      </c>
      <c r="H31" s="43">
        <f>IF((Dati!$H$227+Dati!$I$227)&gt;0,((Dati!H147+Dati!I147)/(Dati!$H$227+Dati!$I$227)),0)</f>
        <v>0.03012627816854337</v>
      </c>
      <c r="I31" s="65">
        <f>IF(Dati!$I$227&gt;0,(Dati!I147/Dati!$I$227),0)</f>
        <v>0</v>
      </c>
      <c r="J31" s="65">
        <f>IF(Dati!$J$227&gt;0,(Dati!J147/Dati!$J$227),0)</f>
        <v>0.002190566760953391</v>
      </c>
    </row>
    <row r="32" spans="1:10" ht="15" customHeight="1">
      <c r="A32" s="162" t="s">
        <v>409</v>
      </c>
      <c r="B32" s="58" t="s">
        <v>412</v>
      </c>
      <c r="C32" s="59" t="s">
        <v>218</v>
      </c>
      <c r="D32" s="43">
        <f>IF(Dati!$D$227&gt;0,(Dati!D148/Dati!$D$227),0)</f>
        <v>0.0008768568050238343</v>
      </c>
      <c r="E32" s="43">
        <f>IF(Dati!$F$227&gt;0,(Dati!F148/Dati!$F$227),0)</f>
        <v>0</v>
      </c>
      <c r="F32" s="43">
        <f>IF(Dati!$E$227&gt;0,(Dati!E148/Dati!$E$227),0)</f>
        <v>0.000653193545253952</v>
      </c>
      <c r="G32" s="43">
        <f>IF(Dati!$G$227&gt;0,(Dati!G148/Dati!$G$227),0)</f>
        <v>0</v>
      </c>
      <c r="H32" s="43">
        <f>IF((Dati!$H$227+Dati!$I$227)&gt;0,((Dati!H148+Dati!I148)/(Dati!$H$227+Dati!$I$227)),0)</f>
        <v>0.001004089953118986</v>
      </c>
      <c r="I32" s="65">
        <f>IF(Dati!$I$227&gt;0,(Dati!I148/Dati!$I$227),0)</f>
        <v>0</v>
      </c>
      <c r="J32" s="65">
        <f>IF(Dati!$J$227&gt;0,(Dati!J148/Dati!$J$227),0)</f>
        <v>0.00012014559824764161</v>
      </c>
    </row>
    <row r="33" spans="1:10" ht="38.25" customHeight="1">
      <c r="A33" s="162" t="s">
        <v>409</v>
      </c>
      <c r="B33" s="174" t="s">
        <v>553</v>
      </c>
      <c r="C33" s="175"/>
      <c r="D33" s="43">
        <f>IF(Dati!$D$227&gt;0,(Dati!D149/Dati!$D$227),0)</f>
        <v>0.09659813346966965</v>
      </c>
      <c r="E33" s="43">
        <f>IF(Dati!$F$227&gt;0,(Dati!F149/Dati!$F$227),0)</f>
        <v>0</v>
      </c>
      <c r="F33" s="43">
        <f>IF(Dati!$E$227&gt;0,(Dati!E149/Dati!$E$227),0)</f>
        <v>0.0917247631980213</v>
      </c>
      <c r="G33" s="43">
        <f>IF(Dati!$G$227&gt;0,(Dati!G149/Dati!$G$227),0)</f>
        <v>0.09380715085244251</v>
      </c>
      <c r="H33" s="43">
        <f>IF((Dati!$H$227+Dati!$I$227)&gt;0,((Dati!H149+Dati!I149)/(Dati!$H$227+Dati!$I$227)),0)</f>
        <v>0.07822467155377147</v>
      </c>
      <c r="I33" s="65">
        <f>IF(Dati!$I$227&gt;0,(Dati!I149/Dati!$I$227),0)</f>
        <v>0.09380715085244251</v>
      </c>
      <c r="J33" s="65">
        <f>IF(Dati!$J$227&gt;0,(Dati!J149/Dati!$J$227),0)</f>
        <v>0.1122327991142291</v>
      </c>
    </row>
    <row r="34" spans="1:10" ht="30" customHeight="1">
      <c r="A34" s="173" t="s">
        <v>554</v>
      </c>
      <c r="B34" s="61" t="s">
        <v>414</v>
      </c>
      <c r="C34" s="48" t="s">
        <v>222</v>
      </c>
      <c r="D34" s="43">
        <f>IF(Dati!$D$227&gt;0,(Dati!D150/Dati!$D$227),0)</f>
        <v>0.03395108608424131</v>
      </c>
      <c r="E34" s="43">
        <f>IF(Dati!$F$227&gt;0,(Dati!F150/Dati!$F$227),0)</f>
        <v>0</v>
      </c>
      <c r="F34" s="43">
        <f>IF(Dati!$E$227&gt;0,(Dati!E150/Dati!$E$227),0)</f>
        <v>0.028268833695735306</v>
      </c>
      <c r="G34" s="43">
        <f>IF(Dati!$G$227&gt;0,(Dati!G150/Dati!$G$227),0)</f>
        <v>0.005213200643544596</v>
      </c>
      <c r="H34" s="43">
        <f>IF((Dati!$H$227+Dati!$I$227)&gt;0,((Dati!H150+Dati!I150)/(Dati!$H$227+Dati!$I$227)),0)</f>
        <v>0.00037229068890186904</v>
      </c>
      <c r="I34" s="65">
        <f>IF(Dati!$I$227&gt;0,(Dati!I150/Dati!$I$227),0)</f>
        <v>0.005213200643544596</v>
      </c>
      <c r="J34" s="65">
        <f>IF(Dati!$J$227&gt;0,(Dati!J150/Dati!$J$227),0)</f>
        <v>0.07064656867695335</v>
      </c>
    </row>
    <row r="35" spans="1:10" ht="31.5" customHeight="1">
      <c r="A35" s="162" t="s">
        <v>413</v>
      </c>
      <c r="B35" s="61" t="s">
        <v>408</v>
      </c>
      <c r="C35" s="48" t="s">
        <v>537</v>
      </c>
      <c r="D35" s="43">
        <f>IF(Dati!$D$227&gt;0,(Dati!D151/Dati!$D$227),0)</f>
        <v>0.27163975368701676</v>
      </c>
      <c r="E35" s="43">
        <f>IF(Dati!$F$227&gt;0,(Dati!F151/Dati!$F$227),0)</f>
        <v>0</v>
      </c>
      <c r="F35" s="43">
        <f>IF(Dati!$E$227&gt;0,(Dati!E151/Dati!$E$227),0)</f>
        <v>0.23026218337139417</v>
      </c>
      <c r="G35" s="43">
        <f>IF(Dati!$G$227&gt;0,(Dati!G151/Dati!$G$227),0)</f>
        <v>0.015946200686881934</v>
      </c>
      <c r="H35" s="43">
        <f>IF((Dati!$H$227+Dati!$I$227)&gt;0,((Dati!H151+Dati!I151)/(Dati!$H$227+Dati!$I$227)),0)</f>
        <v>0.38073081776869755</v>
      </c>
      <c r="I35" s="65">
        <f>IF(Dati!$I$227&gt;0,(Dati!I151/Dati!$I$227),0)</f>
        <v>0.015946200686881934</v>
      </c>
      <c r="J35" s="65">
        <f>IF(Dati!$J$227&gt;0,(Dati!J151/Dati!$J$227),0)</f>
        <v>0.001684760358343963</v>
      </c>
    </row>
    <row r="36" spans="1:10" ht="55.5" customHeight="1">
      <c r="A36" s="162" t="s">
        <v>413</v>
      </c>
      <c r="B36" s="175" t="s">
        <v>555</v>
      </c>
      <c r="C36" s="175"/>
      <c r="D36" s="43">
        <f>IF(Dati!$D$227&gt;0,(Dati!D152/Dati!$D$227),0)</f>
        <v>0.30559083977125806</v>
      </c>
      <c r="E36" s="43">
        <f>IF(Dati!$F$227&gt;0,(Dati!F152/Dati!$F$227),0)</f>
        <v>0</v>
      </c>
      <c r="F36" s="43">
        <f>IF(Dati!$E$227&gt;0,(Dati!E152/Dati!$E$227),0)</f>
        <v>0.2585310170671295</v>
      </c>
      <c r="G36" s="43">
        <f>IF(Dati!$G$227&gt;0,(Dati!G152/Dati!$G$227),0)</f>
        <v>0.02115940133042653</v>
      </c>
      <c r="H36" s="43">
        <f>IF((Dati!$H$227+Dati!$I$227)&gt;0,((Dati!H152+Dati!I152)/(Dati!$H$227+Dati!$I$227)),0)</f>
        <v>0.3811031084575994</v>
      </c>
      <c r="I36" s="65">
        <f>IF(Dati!$I$227&gt;0,(Dati!I152/Dati!$I$227),0)</f>
        <v>0.02115940133042653</v>
      </c>
      <c r="J36" s="65">
        <f>IF(Dati!$J$227&gt;0,(Dati!J152/Dati!$J$227),0)</f>
        <v>0.0723313290352973</v>
      </c>
    </row>
    <row r="37" spans="1:10" ht="13.5" customHeight="1">
      <c r="A37" s="173" t="s">
        <v>556</v>
      </c>
      <c r="B37" s="62" t="s">
        <v>396</v>
      </c>
      <c r="C37" s="59" t="s">
        <v>228</v>
      </c>
      <c r="D37" s="43">
        <f>IF(Dati!$D$227&gt;0,(Dati!D153/Dati!$D$227),0)</f>
        <v>0.023429422540552313</v>
      </c>
      <c r="E37" s="43">
        <f>IF(Dati!$F$227&gt;0,(Dati!F153/Dati!$F$227),0)</f>
        <v>0</v>
      </c>
      <c r="F37" s="43">
        <f>IF(Dati!$E$227&gt;0,(Dati!E153/Dati!$E$227),0)</f>
        <v>0.028058797677994404</v>
      </c>
      <c r="G37" s="43">
        <f>IF(Dati!$G$227&gt;0,(Dati!G153/Dati!$G$227),0)</f>
        <v>0.019904990565175543</v>
      </c>
      <c r="H37" s="43">
        <f>IF((Dati!$H$227+Dati!$I$227)&gt;0,((Dati!H153+Dati!I153)/(Dati!$H$227+Dati!$I$227)),0)</f>
        <v>0.01661874921276109</v>
      </c>
      <c r="I37" s="65">
        <f>IF(Dati!$I$227&gt;0,(Dati!I153/Dati!$I$227),0)</f>
        <v>0.019904990565175543</v>
      </c>
      <c r="J37" s="65">
        <f>IF(Dati!$J$227&gt;0,(Dati!J153/Dati!$J$227),0)</f>
        <v>0.04543741487487044</v>
      </c>
    </row>
    <row r="38" spans="1:10" ht="12" customHeight="1">
      <c r="A38" s="162" t="s">
        <v>415</v>
      </c>
      <c r="B38" s="62" t="s">
        <v>397</v>
      </c>
      <c r="C38" s="59" t="s">
        <v>230</v>
      </c>
      <c r="D38" s="43">
        <f>IF(Dati!$D$227&gt;0,(Dati!D154/Dati!$D$227),0)</f>
        <v>0.0014137629717922745</v>
      </c>
      <c r="E38" s="43">
        <f>IF(Dati!$F$227&gt;0,(Dati!F154/Dati!$F$227),0)</f>
        <v>0</v>
      </c>
      <c r="F38" s="43">
        <f>IF(Dati!$E$227&gt;0,(Dati!E154/Dati!$E$227),0)</f>
        <v>0.0013257902726820448</v>
      </c>
      <c r="G38" s="43">
        <f>IF(Dati!$G$227&gt;0,(Dati!G154/Dati!$G$227),0)</f>
        <v>0</v>
      </c>
      <c r="H38" s="43">
        <f>IF((Dati!$H$227+Dati!$I$227)&gt;0,((Dati!H154+Dati!I154)/(Dati!$H$227+Dati!$I$227)),0)</f>
        <v>0.002197620023285688</v>
      </c>
      <c r="I38" s="65">
        <f>IF(Dati!$I$227&gt;0,(Dati!I154/Dati!$I$227),0)</f>
        <v>0</v>
      </c>
      <c r="J38" s="65">
        <f>IF(Dati!$J$227&gt;0,(Dati!J154/Dati!$J$227),0)</f>
        <v>1.3906827123338187E-06</v>
      </c>
    </row>
    <row r="39" spans="1:10" ht="43.5" customHeight="1">
      <c r="A39" s="162" t="s">
        <v>415</v>
      </c>
      <c r="B39" s="174" t="s">
        <v>557</v>
      </c>
      <c r="C39" s="175"/>
      <c r="D39" s="43">
        <f>IF(Dati!$D$227&gt;0,(Dati!D155/Dati!$D$227),0)</f>
        <v>0.024843185512344587</v>
      </c>
      <c r="E39" s="43">
        <f>IF(Dati!$F$227&gt;0,(Dati!F155/Dati!$F$227),0)</f>
        <v>0</v>
      </c>
      <c r="F39" s="43">
        <f>IF(Dati!$E$227&gt;0,(Dati!E155/Dati!$E$227),0)</f>
        <v>0.029384587950676447</v>
      </c>
      <c r="G39" s="43">
        <f>IF(Dati!$G$227&gt;0,(Dati!G155/Dati!$G$227),0)</f>
        <v>0.019904990565175543</v>
      </c>
      <c r="H39" s="43">
        <f>IF((Dati!$H$227+Dati!$I$227)&gt;0,((Dati!H155+Dati!I155)/(Dati!$H$227+Dati!$I$227)),0)</f>
        <v>0.01881636923604678</v>
      </c>
      <c r="I39" s="65">
        <f>IF(Dati!$I$227&gt;0,(Dati!I155/Dati!$I$227),0)</f>
        <v>0.019904990565175543</v>
      </c>
      <c r="J39" s="65">
        <f>IF(Dati!$J$227&gt;0,(Dati!J155/Dati!$J$227),0)</f>
        <v>0.04543880555758278</v>
      </c>
    </row>
    <row r="40" spans="1:10" ht="25.5" customHeight="1">
      <c r="A40" s="173" t="s">
        <v>558</v>
      </c>
      <c r="B40" s="61" t="s">
        <v>414</v>
      </c>
      <c r="C40" s="48" t="s">
        <v>234</v>
      </c>
      <c r="D40" s="43">
        <f>IF(Dati!$D$227&gt;0,(Dati!D156/Dati!$D$227),0)</f>
        <v>0.00018751245522817382</v>
      </c>
      <c r="E40" s="43">
        <f>IF(Dati!$F$227&gt;0,(Dati!F156/Dati!$F$227),0)</f>
        <v>0</v>
      </c>
      <c r="F40" s="43">
        <f>IF(Dati!$E$227&gt;0,(Dati!E156/Dati!$E$227),0)</f>
        <v>0.00017848044972568888</v>
      </c>
      <c r="G40" s="43">
        <f>IF(Dati!$G$227&gt;0,(Dati!G156/Dati!$G$227),0)</f>
        <v>0</v>
      </c>
      <c r="H40" s="43">
        <f>IF((Dati!$H$227+Dati!$I$227)&gt;0,((Dati!H156+Dati!I156)/(Dati!$H$227+Dati!$I$227)),0)</f>
        <v>0.0002792652975938923</v>
      </c>
      <c r="I40" s="65">
        <f>IF(Dati!$I$227&gt;0,(Dati!I156/Dati!$I$227),0)</f>
        <v>0</v>
      </c>
      <c r="J40" s="65">
        <f>IF(Dati!$J$227&gt;0,(Dati!J156/Dati!$J$227),0)</f>
        <v>2.5377838694820757E-05</v>
      </c>
    </row>
    <row r="41" spans="1:10" ht="29.25" customHeight="1">
      <c r="A41" s="162" t="s">
        <v>416</v>
      </c>
      <c r="B41" s="174" t="s">
        <v>559</v>
      </c>
      <c r="C41" s="175"/>
      <c r="D41" s="43">
        <f>IF(Dati!$D$227&gt;0,(Dati!D157/Dati!$D$227),0)</f>
        <v>0.00018751245522817382</v>
      </c>
      <c r="E41" s="43">
        <f>IF(Dati!$F$227&gt;0,(Dati!F157/Dati!$F$227),0)</f>
        <v>0</v>
      </c>
      <c r="F41" s="43">
        <f>IF(Dati!$E$227&gt;0,(Dati!E157/Dati!$E$227),0)</f>
        <v>0.00017848044972568888</v>
      </c>
      <c r="G41" s="43">
        <f>IF(Dati!$G$227&gt;0,(Dati!G157/Dati!$G$227),0)</f>
        <v>0</v>
      </c>
      <c r="H41" s="43">
        <f>IF((Dati!$H$227+Dati!$I$227)&gt;0,((Dati!H157+Dati!I157)/(Dati!$H$227+Dati!$I$227)),0)</f>
        <v>0.0002792652975938923</v>
      </c>
      <c r="I41" s="65">
        <f>IF(Dati!$I$227&gt;0,(Dati!I157/Dati!$I$227),0)</f>
        <v>0</v>
      </c>
      <c r="J41" s="65">
        <f>IF(Dati!$J$227&gt;0,(Dati!J157/Dati!$J$227),0)</f>
        <v>2.5377838694820757E-05</v>
      </c>
    </row>
    <row r="42" spans="1:10" ht="25.5" customHeight="1">
      <c r="A42" s="173" t="s">
        <v>560</v>
      </c>
      <c r="B42" s="61" t="s">
        <v>414</v>
      </c>
      <c r="C42" s="48" t="s">
        <v>238</v>
      </c>
      <c r="D42" s="43">
        <f>IF(Dati!$D$227&gt;0,(Dati!D158/Dati!$D$227),0)</f>
        <v>0.015358996007181814</v>
      </c>
      <c r="E42" s="43">
        <f>IF(Dati!$F$227&gt;0,(Dati!F158/Dati!$F$227),0)</f>
        <v>0</v>
      </c>
      <c r="F42" s="43">
        <f>IF(Dati!$E$227&gt;0,(Dati!E158/Dati!$E$227),0)</f>
        <v>0.03544359421417012</v>
      </c>
      <c r="G42" s="43">
        <f>IF(Dati!$G$227&gt;0,(Dati!G158/Dati!$G$227),0)</f>
        <v>0.1574497166336118</v>
      </c>
      <c r="H42" s="43">
        <f>IF((Dati!$H$227+Dati!$I$227)&gt;0,((Dati!H158+Dati!I158)/(Dati!$H$227+Dati!$I$227)),0)</f>
        <v>0.01362417730817315</v>
      </c>
      <c r="I42" s="65">
        <f>IF(Dati!$I$227&gt;0,(Dati!I158/Dati!$I$227),0)</f>
        <v>0.1574497166336118</v>
      </c>
      <c r="J42" s="65">
        <f>IF(Dati!$J$227&gt;0,(Dati!J158/Dati!$J$227),0)</f>
        <v>0.06858954591365302</v>
      </c>
    </row>
    <row r="43" spans="1:10" ht="37.5" customHeight="1">
      <c r="A43" s="162" t="s">
        <v>417</v>
      </c>
      <c r="B43" s="61" t="s">
        <v>408</v>
      </c>
      <c r="C43" s="48" t="s">
        <v>561</v>
      </c>
      <c r="D43" s="43">
        <f>IF(Dati!$D$227&gt;0,(Dati!D159/Dati!$D$227),0)</f>
        <v>0.00457605368758626</v>
      </c>
      <c r="E43" s="43">
        <f>IF(Dati!$F$227&gt;0,(Dati!F159/Dati!$F$227),0)</f>
        <v>0</v>
      </c>
      <c r="F43" s="43">
        <f>IF(Dati!$E$227&gt;0,(Dati!E159/Dati!$E$227),0)</f>
        <v>0.003051928133862245</v>
      </c>
      <c r="G43" s="43">
        <f>IF(Dati!$G$227&gt;0,(Dati!G159/Dati!$G$227),0)</f>
        <v>0.003127920386126758</v>
      </c>
      <c r="H43" s="43">
        <f>IF((Dati!$H$227+Dati!$I$227)&gt;0,((Dati!H159+Dati!I159)/(Dati!$H$227+Dati!$I$227)),0)</f>
        <v>0.004953312351921122</v>
      </c>
      <c r="I43" s="65">
        <f>IF(Dati!$I$227&gt;0,(Dati!I159/Dati!$I$227),0)</f>
        <v>0.003127920386126758</v>
      </c>
      <c r="J43" s="65">
        <f>IF(Dati!$J$227&gt;0,(Dati!J159/Dati!$J$227),0)</f>
        <v>0.0001635287909532714</v>
      </c>
    </row>
    <row r="44" spans="1:10" ht="40.5" customHeight="1">
      <c r="A44" s="162" t="s">
        <v>417</v>
      </c>
      <c r="B44" s="174" t="s">
        <v>560</v>
      </c>
      <c r="C44" s="175"/>
      <c r="D44" s="43">
        <f>IF(Dati!$D$227&gt;0,(Dati!D160/Dati!$D$227),0)</f>
        <v>0.019935049694768076</v>
      </c>
      <c r="E44" s="43">
        <f>IF(Dati!$F$227&gt;0,(Dati!F160/Dati!$F$227),0)</f>
        <v>0</v>
      </c>
      <c r="F44" s="43">
        <f>IF(Dati!$E$227&gt;0,(Dati!E160/Dati!$E$227),0)</f>
        <v>0.038495522348032364</v>
      </c>
      <c r="G44" s="43">
        <f>IF(Dati!$G$227&gt;0,(Dati!G160/Dati!$G$227),0)</f>
        <v>0.16057763701973854</v>
      </c>
      <c r="H44" s="43">
        <f>IF((Dati!$H$227+Dati!$I$227)&gt;0,((Dati!H160+Dati!I160)/(Dati!$H$227+Dati!$I$227)),0)</f>
        <v>0.01857748966009427</v>
      </c>
      <c r="I44" s="65">
        <f>IF(Dati!$I$227&gt;0,(Dati!I160/Dati!$I$227),0)</f>
        <v>0.16057763701973854</v>
      </c>
      <c r="J44" s="65">
        <f>IF(Dati!$J$227&gt;0,(Dati!J160/Dati!$J$227),0)</f>
        <v>0.06875307470460629</v>
      </c>
    </row>
    <row r="45" spans="1:10" ht="12.75" customHeight="1">
      <c r="A45" s="173" t="s">
        <v>562</v>
      </c>
      <c r="B45" s="58" t="s">
        <v>396</v>
      </c>
      <c r="C45" s="59" t="s">
        <v>244</v>
      </c>
      <c r="D45" s="43">
        <f>IF(Dati!$D$227&gt;0,(Dati!D161/Dati!$D$227),0)</f>
        <v>0</v>
      </c>
      <c r="E45" s="43">
        <f>IF(Dati!$F$227&gt;0,(Dati!F161/Dati!$F$227),0)</f>
        <v>0</v>
      </c>
      <c r="F45" s="43">
        <f>IF(Dati!$E$227&gt;0,(Dati!E161/Dati!$E$227),0)</f>
        <v>0</v>
      </c>
      <c r="G45" s="43">
        <f>IF(Dati!$G$227&gt;0,(Dati!G161/Dati!$G$227),0)</f>
        <v>0</v>
      </c>
      <c r="H45" s="43">
        <f>IF((Dati!$H$227+Dati!$I$227)&gt;0,((Dati!H161+Dati!I161)/(Dati!$H$227+Dati!$I$227)),0)</f>
        <v>0</v>
      </c>
      <c r="I45" s="65">
        <f>IF(Dati!$I$227&gt;0,(Dati!I161/Dati!$I$227),0)</f>
        <v>0</v>
      </c>
      <c r="J45" s="65">
        <f>IF(Dati!$J$227&gt;0,(Dati!J161/Dati!$J$227),0)</f>
        <v>0</v>
      </c>
    </row>
    <row r="46" spans="1:10" ht="24.75" customHeight="1">
      <c r="A46" s="162" t="s">
        <v>418</v>
      </c>
      <c r="B46" s="61" t="s">
        <v>408</v>
      </c>
      <c r="C46" s="48" t="s">
        <v>563</v>
      </c>
      <c r="D46" s="43">
        <f>IF(Dati!$D$227&gt;0,(Dati!D162/Dati!$D$227),0)</f>
        <v>0.005772467060393197</v>
      </c>
      <c r="E46" s="43">
        <f>IF(Dati!$F$227&gt;0,(Dati!F162/Dati!$F$227),0)</f>
        <v>0</v>
      </c>
      <c r="F46" s="43">
        <f>IF(Dati!$E$227&gt;0,(Dati!E162/Dati!$E$227),0)</f>
        <v>0.00711501424401507</v>
      </c>
      <c r="G46" s="43">
        <f>IF(Dati!$G$227&gt;0,(Dati!G162/Dati!$G$227),0)</f>
        <v>0.020866184860230362</v>
      </c>
      <c r="H46" s="43">
        <f>IF((Dati!$H$227+Dati!$I$227)&gt;0,((Dati!H162+Dati!I162)/(Dati!$H$227+Dati!$I$227)),0)</f>
        <v>0.010572079046336091</v>
      </c>
      <c r="I46" s="65">
        <f>IF(Dati!$I$227&gt;0,(Dati!I162/Dati!$I$227),0)</f>
        <v>0.020866184860230362</v>
      </c>
      <c r="J46" s="65">
        <f>IF(Dati!$J$227&gt;0,(Dati!J162/Dati!$J$227),0)</f>
        <v>0.0018633751441534687</v>
      </c>
    </row>
    <row r="47" spans="1:10" ht="12" customHeight="1">
      <c r="A47" s="162" t="s">
        <v>418</v>
      </c>
      <c r="B47" s="58" t="s">
        <v>419</v>
      </c>
      <c r="C47" s="59" t="s">
        <v>248</v>
      </c>
      <c r="D47" s="43">
        <f>IF(Dati!$D$227&gt;0,(Dati!D163/Dati!$D$227),0)</f>
        <v>0.027385904318625986</v>
      </c>
      <c r="E47" s="43">
        <f>IF(Dati!$F$227&gt;0,(Dati!F163/Dati!$F$227),0)</f>
        <v>0</v>
      </c>
      <c r="F47" s="43">
        <f>IF(Dati!$E$227&gt;0,(Dati!E163/Dati!$E$227),0)</f>
        <v>0.024524048721608432</v>
      </c>
      <c r="G47" s="43">
        <f>IF(Dati!$G$227&gt;0,(Dati!G163/Dati!$G$227),0)</f>
        <v>0.00015897655362489245</v>
      </c>
      <c r="H47" s="43">
        <f>IF((Dati!$H$227+Dati!$I$227)&gt;0,((Dati!H163+Dati!I163)/(Dati!$H$227+Dati!$I$227)),0)</f>
        <v>0.040314990133401375</v>
      </c>
      <c r="I47" s="65">
        <f>IF(Dati!$I$227&gt;0,(Dati!I163/Dati!$I$227),0)</f>
        <v>0.00015897655362489245</v>
      </c>
      <c r="J47" s="65">
        <f>IF(Dati!$J$227&gt;0,(Dati!J163/Dati!$J$227),0)</f>
        <v>0.0005359749990334945</v>
      </c>
    </row>
    <row r="48" spans="1:10" ht="12" customHeight="1">
      <c r="A48" s="162" t="s">
        <v>418</v>
      </c>
      <c r="B48" s="58" t="s">
        <v>410</v>
      </c>
      <c r="C48" s="59" t="s">
        <v>250</v>
      </c>
      <c r="D48" s="43">
        <f>IF(Dati!$D$227&gt;0,(Dati!D164/Dati!$D$227),0)</f>
        <v>0.0007968993356977902</v>
      </c>
      <c r="E48" s="43">
        <f>IF(Dati!$F$227&gt;0,(Dati!F164/Dati!$F$227),0)</f>
        <v>0</v>
      </c>
      <c r="F48" s="43">
        <f>IF(Dati!$E$227&gt;0,(Dati!E164/Dati!$E$227),0)</f>
        <v>0.0007416803356648726</v>
      </c>
      <c r="G48" s="43">
        <f>IF(Dati!$G$227&gt;0,(Dati!G164/Dati!$G$227),0)</f>
        <v>0</v>
      </c>
      <c r="H48" s="43">
        <f>IF((Dati!$H$227+Dati!$I$227)&gt;0,((Dati!H164+Dati!I164)/(Dati!$H$227+Dati!$I$227)),0)</f>
        <v>0.0012299159006465264</v>
      </c>
      <c r="I48" s="65">
        <f>IF(Dati!$I$227&gt;0,(Dati!I164/Dati!$I$227),0)</f>
        <v>0</v>
      </c>
      <c r="J48" s="65">
        <f>IF(Dati!$J$227&gt;0,(Dati!J164/Dati!$J$227),0)</f>
        <v>0</v>
      </c>
    </row>
    <row r="49" spans="1:10" ht="45.75" customHeight="1">
      <c r="A49" s="162" t="s">
        <v>418</v>
      </c>
      <c r="B49" s="61" t="s">
        <v>400</v>
      </c>
      <c r="C49" s="48" t="s">
        <v>564</v>
      </c>
      <c r="D49" s="43">
        <f>IF(Dati!$D$227&gt;0,(Dati!D165/Dati!$D$227),0)</f>
        <v>8.363864909458113E-06</v>
      </c>
      <c r="E49" s="43">
        <f>IF(Dati!$F$227&gt;0,(Dati!F165/Dati!$F$227),0)</f>
        <v>0</v>
      </c>
      <c r="F49" s="43">
        <f>IF(Dati!$E$227&gt;0,(Dati!E165/Dati!$E$227),0)</f>
        <v>1.3919230041500265E-05</v>
      </c>
      <c r="G49" s="43">
        <f>IF(Dati!$G$227&gt;0,(Dati!G165/Dati!$G$227),0)</f>
        <v>0</v>
      </c>
      <c r="H49" s="43">
        <f>IF((Dati!$H$227+Dati!$I$227)&gt;0,((Dati!H165+Dati!I165)/(Dati!$H$227+Dati!$I$227)),0)</f>
        <v>2.3082022711915878E-05</v>
      </c>
      <c r="I49" s="65">
        <f>IF(Dati!$I$227&gt;0,(Dati!I165/Dati!$I$227),0)</f>
        <v>0</v>
      </c>
      <c r="J49" s="65">
        <f>IF(Dati!$J$227&gt;0,(Dati!J165/Dati!$J$227),0)</f>
        <v>0</v>
      </c>
    </row>
    <row r="50" spans="1:10" ht="33.75" customHeight="1">
      <c r="A50" s="162"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2"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2"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2" t="s">
        <v>418</v>
      </c>
      <c r="B53" s="175" t="s">
        <v>568</v>
      </c>
      <c r="C53" s="175"/>
      <c r="D53" s="43">
        <f>IF(Dati!$D$227&gt;0,(Dati!D169/Dati!$D$227),0)</f>
        <v>0.03396363457962644</v>
      </c>
      <c r="E53" s="43">
        <f>IF(Dati!$F$227&gt;0,(Dati!F169/Dati!$F$227),0)</f>
        <v>0</v>
      </c>
      <c r="F53" s="43">
        <f>IF(Dati!$E$227&gt;0,(Dati!E169/Dati!$E$227),0)</f>
        <v>0.032394662531329874</v>
      </c>
      <c r="G53" s="43">
        <f>IF(Dati!$G$227&gt;0,(Dati!G169/Dati!$G$227),0)</f>
        <v>0.02102516141385526</v>
      </c>
      <c r="H53" s="43">
        <f>IF((Dati!$H$227+Dati!$I$227)&gt;0,((Dati!H169+Dati!I169)/(Dati!$H$227+Dati!$I$227)),0)</f>
        <v>0.05214006710309592</v>
      </c>
      <c r="I53" s="65">
        <f>IF(Dati!$I$227&gt;0,(Dati!I169/Dati!$I$227),0)</f>
        <v>0.02102516141385526</v>
      </c>
      <c r="J53" s="65">
        <f>IF(Dati!$J$227&gt;0,(Dati!J169/Dati!$J$227),0)</f>
        <v>0.0023993501431869646</v>
      </c>
    </row>
    <row r="54" spans="1:10" ht="18.75" customHeight="1">
      <c r="A54" s="173"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2" t="s">
        <v>422</v>
      </c>
      <c r="B55" s="58" t="s">
        <v>397</v>
      </c>
      <c r="C55" s="59" t="s">
        <v>264</v>
      </c>
      <c r="D55" s="43">
        <f>IF(Dati!$D$227&gt;0,(Dati!D171/Dati!$D$227),0)</f>
        <v>0.0013846243456560978</v>
      </c>
      <c r="E55" s="43">
        <f>IF(Dati!$F$227&gt;0,(Dati!F171/Dati!$F$227),0)</f>
        <v>0</v>
      </c>
      <c r="F55" s="43">
        <f>IF(Dati!$E$227&gt;0,(Dati!E171/Dati!$E$227),0)</f>
        <v>0.0011521530414996671</v>
      </c>
      <c r="G55" s="43">
        <f>IF(Dati!$G$227&gt;0,(Dati!G171/Dati!$G$227),0)</f>
        <v>0</v>
      </c>
      <c r="H55" s="43">
        <f>IF((Dati!$H$227+Dati!$I$227)&gt;0,((Dati!H171+Dati!I171)/(Dati!$H$227+Dati!$I$227)),0)</f>
        <v>0.0019105704996775464</v>
      </c>
      <c r="I55" s="65">
        <f>IF(Dati!$I$227&gt;0,(Dati!I171/Dati!$I$227),0)</f>
        <v>0</v>
      </c>
      <c r="J55" s="65">
        <f>IF(Dati!$J$227&gt;0,(Dati!J171/Dati!$J$227),0)</f>
        <v>3.845726898688636E-08</v>
      </c>
    </row>
    <row r="56" spans="1:10" ht="16.5" customHeight="1">
      <c r="A56" s="162"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2"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2" t="s">
        <v>422</v>
      </c>
      <c r="B58" s="63" t="s">
        <v>411</v>
      </c>
      <c r="C58" s="48" t="s">
        <v>270</v>
      </c>
      <c r="D58" s="43">
        <f>IF(Dati!$D$227&gt;0,(Dati!D174/Dati!$D$227),0)</f>
        <v>0.08652677016022632</v>
      </c>
      <c r="E58" s="43">
        <f>IF(Dati!$F$227&gt;0,(Dati!F174/Dati!$F$227),0)</f>
        <v>0</v>
      </c>
      <c r="F58" s="43">
        <f>IF(Dati!$E$227&gt;0,(Dati!E174/Dati!$E$227),0)</f>
        <v>0.09793061441990457</v>
      </c>
      <c r="G58" s="43">
        <f>IF(Dati!$G$227&gt;0,(Dati!G174/Dati!$G$227),0)</f>
        <v>0.3745104850211218</v>
      </c>
      <c r="H58" s="43">
        <f>IF((Dati!$H$227+Dati!$I$227)&gt;0,((Dati!H174+Dati!I174)/(Dati!$H$227+Dati!$I$227)),0)</f>
        <v>0.11302054082938659</v>
      </c>
      <c r="I58" s="65">
        <f>IF(Dati!$I$227&gt;0,(Dati!I174/Dati!$I$227),0)</f>
        <v>0.3745104850211218</v>
      </c>
      <c r="J58" s="65">
        <f>IF(Dati!$J$227&gt;0,(Dati!J174/Dati!$J$227),0)</f>
        <v>0.07500745501228664</v>
      </c>
    </row>
    <row r="59" spans="1:10" ht="32.25" customHeight="1">
      <c r="A59" s="162" t="s">
        <v>422</v>
      </c>
      <c r="B59" s="179" t="s">
        <v>570</v>
      </c>
      <c r="C59" s="180"/>
      <c r="D59" s="43">
        <f>IF(Dati!$D$227&gt;0,(Dati!D175/Dati!$D$227),0)</f>
        <v>0.08791139450588242</v>
      </c>
      <c r="E59" s="43">
        <f>IF(Dati!$F$227&gt;0,(Dati!F175/Dati!$F$227),0)</f>
        <v>0</v>
      </c>
      <c r="F59" s="43">
        <f>IF(Dati!$E$227&gt;0,(Dati!E175/Dati!$E$227),0)</f>
        <v>0.09908276746140424</v>
      </c>
      <c r="G59" s="43">
        <f>IF(Dati!$G$227&gt;0,(Dati!G175/Dati!$G$227),0)</f>
        <v>0.3745104850211218</v>
      </c>
      <c r="H59" s="43">
        <f>IF((Dati!$H$227+Dati!$I$227)&gt;0,((Dati!H175+Dati!I175)/(Dati!$H$227+Dati!$I$227)),0)</f>
        <v>0.11493111132906415</v>
      </c>
      <c r="I59" s="65">
        <f>IF(Dati!$I$227&gt;0,(Dati!I175/Dati!$I$227),0)</f>
        <v>0.3745104850211218</v>
      </c>
      <c r="J59" s="65">
        <f>IF(Dati!$J$227&gt;0,(Dati!J175/Dati!$J$227),0)</f>
        <v>0.07500749346955561</v>
      </c>
    </row>
    <row r="60" spans="1:10" ht="12.75" customHeight="1">
      <c r="A60" s="173" t="s">
        <v>571</v>
      </c>
      <c r="B60" s="58" t="s">
        <v>396</v>
      </c>
      <c r="C60" s="59" t="s">
        <v>273</v>
      </c>
      <c r="D60" s="43">
        <f>IF(Dati!$D$227&gt;0,(Dati!D176/Dati!$D$227),0)</f>
        <v>0.005618628604498877</v>
      </c>
      <c r="E60" s="43">
        <f>IF(Dati!$F$227&gt;0,(Dati!F176/Dati!$F$227),0)</f>
        <v>0</v>
      </c>
      <c r="F60" s="43">
        <f>IF(Dati!$E$227&gt;0,(Dati!E176/Dati!$E$227),0)</f>
        <v>0.008045988475118193</v>
      </c>
      <c r="G60" s="43">
        <f>IF(Dati!$G$227&gt;0,(Dati!G176/Dati!$G$227),0)</f>
        <v>0.020827435139846896</v>
      </c>
      <c r="H60" s="43">
        <f>IF((Dati!$H$227+Dati!$I$227)&gt;0,((Dati!H176+Dati!I176)/(Dati!$H$227+Dati!$I$227)),0)</f>
        <v>0.0036552985276234215</v>
      </c>
      <c r="I60" s="65">
        <f>IF(Dati!$I$227&gt;0,(Dati!I176/Dati!$I$227),0)</f>
        <v>0.020827435139846896</v>
      </c>
      <c r="J60" s="65">
        <f>IF(Dati!$J$227&gt;0,(Dati!J176/Dati!$J$227),0)</f>
        <v>0.014715900762603176</v>
      </c>
    </row>
    <row r="61" spans="1:10" ht="24.75" customHeight="1">
      <c r="A61" s="162"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2" t="s">
        <v>423</v>
      </c>
      <c r="B62" s="174" t="s">
        <v>573</v>
      </c>
      <c r="C62" s="175"/>
      <c r="D62" s="43">
        <f>IF(Dati!$D$227&gt;0,(Dati!D178/Dati!$D$227),0)</f>
        <v>0.005618628604498877</v>
      </c>
      <c r="E62" s="43">
        <f>IF(Dati!$F$227&gt;0,(Dati!F178/Dati!$F$227),0)</f>
        <v>0</v>
      </c>
      <c r="F62" s="43">
        <f>IF(Dati!$E$227&gt;0,(Dati!E178/Dati!$E$227),0)</f>
        <v>0.008045988475118193</v>
      </c>
      <c r="G62" s="43">
        <f>IF(Dati!$G$227&gt;0,(Dati!G178/Dati!$G$227),0)</f>
        <v>0.020827435139846896</v>
      </c>
      <c r="H62" s="43">
        <f>IF((Dati!$H$227+Dati!$I$227)&gt;0,((Dati!H178+Dati!I178)/(Dati!$H$227+Dati!$I$227)),0)</f>
        <v>0.0036552985276234215</v>
      </c>
      <c r="I62" s="65">
        <f>IF(Dati!$I$227&gt;0,(Dati!I178/Dati!$I$227),0)</f>
        <v>0.020827435139846896</v>
      </c>
      <c r="J62" s="65">
        <f>IF(Dati!$J$227&gt;0,(Dati!J178/Dati!$J$227),0)</f>
        <v>0.014715900762603176</v>
      </c>
    </row>
    <row r="63" spans="1:10" ht="30.75" customHeight="1">
      <c r="A63" s="173" t="s">
        <v>574</v>
      </c>
      <c r="B63" s="61" t="s">
        <v>414</v>
      </c>
      <c r="C63" s="48" t="s">
        <v>278</v>
      </c>
      <c r="D63" s="43">
        <f>IF(Dati!$D$227&gt;0,(Dati!D179/Dati!$D$227),0)</f>
        <v>0.01362373443213488</v>
      </c>
      <c r="E63" s="43">
        <f>IF(Dati!$F$227&gt;0,(Dati!F179/Dati!$F$227),0)</f>
        <v>0</v>
      </c>
      <c r="F63" s="43">
        <f>IF(Dati!$E$227&gt;0,(Dati!E179/Dati!$E$227),0)</f>
        <v>0.013521004237568596</v>
      </c>
      <c r="G63" s="43">
        <f>IF(Dati!$G$227&gt;0,(Dati!G179/Dati!$G$227),0)</f>
        <v>0.0029357409576031297</v>
      </c>
      <c r="H63" s="43">
        <f>IF((Dati!$H$227+Dati!$I$227)&gt;0,((Dati!H179+Dati!I179)/(Dati!$H$227+Dati!$I$227)),0)</f>
        <v>0.018910934049353362</v>
      </c>
      <c r="I63" s="65">
        <f>IF(Dati!$I$227&gt;0,(Dati!I179/Dati!$I$227),0)</f>
        <v>0.0029357409576031297</v>
      </c>
      <c r="J63" s="65">
        <f>IF(Dati!$J$227&gt;0,(Dati!J179/Dati!$J$227),0)</f>
        <v>0.005333143215676741</v>
      </c>
    </row>
    <row r="64" spans="1:10" ht="24.75" customHeight="1">
      <c r="A64" s="162" t="s">
        <v>424</v>
      </c>
      <c r="B64" s="58" t="s">
        <v>397</v>
      </c>
      <c r="C64" s="59" t="s">
        <v>280</v>
      </c>
      <c r="D64" s="43">
        <f>IF(Dati!$D$227&gt;0,(Dati!D180/Dati!$D$227),0)</f>
        <v>0.0021679507474184007</v>
      </c>
      <c r="E64" s="43">
        <f>IF(Dati!$F$227&gt;0,(Dati!F180/Dati!$F$227),0)</f>
        <v>0</v>
      </c>
      <c r="F64" s="43">
        <f>IF(Dati!$E$227&gt;0,(Dati!E180/Dati!$E$227),0)</f>
        <v>0.001909488918901862</v>
      </c>
      <c r="G64" s="43">
        <f>IF(Dati!$G$227&gt;0,(Dati!G180/Dati!$G$227),0)</f>
        <v>2.2249940346648337E-05</v>
      </c>
      <c r="H64" s="43">
        <f>IF((Dati!$H$227+Dati!$I$227)&gt;0,((Dati!H180+Dati!I180)/(Dati!$H$227+Dati!$I$227)),0)</f>
        <v>0.0024597744685269612</v>
      </c>
      <c r="I64" s="65">
        <f>IF(Dati!$I$227&gt;0,(Dati!I180/Dati!$I$227),0)</f>
        <v>2.2249940346648337E-05</v>
      </c>
      <c r="J64" s="65">
        <f>IF(Dati!$J$227&gt;0,(Dati!J180/Dati!$J$227),0)</f>
        <v>0.0010735482369222333</v>
      </c>
    </row>
    <row r="65" spans="1:10" ht="21.75" customHeight="1">
      <c r="A65" s="162" t="s">
        <v>424</v>
      </c>
      <c r="B65" s="58" t="s">
        <v>419</v>
      </c>
      <c r="C65" s="59" t="s">
        <v>282</v>
      </c>
      <c r="D65" s="43">
        <f>IF(Dati!$D$227&gt;0,(Dati!D181/Dati!$D$227),0)</f>
        <v>0.006181165970183399</v>
      </c>
      <c r="E65" s="43">
        <f>IF(Dati!$F$227&gt;0,(Dati!F181/Dati!$F$227),0)</f>
        <v>0</v>
      </c>
      <c r="F65" s="43">
        <f>IF(Dati!$E$227&gt;0,(Dati!E181/Dati!$E$227),0)</f>
        <v>0.0061275032435353155</v>
      </c>
      <c r="G65" s="43">
        <f>IF(Dati!$G$227&gt;0,(Dati!G181/Dati!$G$227),0)</f>
        <v>0.0023459350763944246</v>
      </c>
      <c r="H65" s="43">
        <f>IF((Dati!$H$227+Dati!$I$227)&gt;0,((Dati!H181+Dati!I181)/(Dati!$H$227+Dati!$I$227)),0)</f>
        <v>0.009635139909355713</v>
      </c>
      <c r="I65" s="65">
        <f>IF(Dati!$I$227&gt;0,(Dati!I181/Dati!$I$227),0)</f>
        <v>0.0023459350763944246</v>
      </c>
      <c r="J65" s="65">
        <f>IF(Dati!$J$227&gt;0,(Dati!J181/Dati!$J$227),0)</f>
        <v>0.0007990402508939559</v>
      </c>
    </row>
    <row r="66" spans="1:10" ht="30" customHeight="1">
      <c r="A66" s="162" t="s">
        <v>424</v>
      </c>
      <c r="B66" s="61" t="s">
        <v>399</v>
      </c>
      <c r="C66" s="48" t="s">
        <v>575</v>
      </c>
      <c r="D66" s="43">
        <f>IF(Dati!$D$227&gt;0,(Dati!D182/Dati!$D$227),0)</f>
        <v>0.001076510354475415</v>
      </c>
      <c r="E66" s="43">
        <f>IF(Dati!$F$227&gt;0,(Dati!F182/Dati!$F$227),0)</f>
        <v>0</v>
      </c>
      <c r="F66" s="43">
        <f>IF(Dati!$E$227&gt;0,(Dati!E182/Dati!$E$227),0)</f>
        <v>0.003718029744446295</v>
      </c>
      <c r="G66" s="43">
        <f>IF(Dati!$G$227&gt;0,(Dati!G182/Dati!$G$227),0)</f>
        <v>0</v>
      </c>
      <c r="H66" s="43">
        <f>IF((Dati!$H$227+Dati!$I$227)&gt;0,((Dati!H182+Dati!I182)/(Dati!$H$227+Dati!$I$227)),0)</f>
        <v>0.004267419250606564</v>
      </c>
      <c r="I66" s="65">
        <f>IF(Dati!$I$227&gt;0,(Dati!I182/Dati!$I$227),0)</f>
        <v>0</v>
      </c>
      <c r="J66" s="65">
        <f>IF(Dati!$J$227&gt;0,(Dati!J182/Dati!$J$227),0)</f>
        <v>0.0028834502451936784</v>
      </c>
    </row>
    <row r="67" spans="1:10" ht="22.5" customHeight="1">
      <c r="A67" s="162" t="s">
        <v>424</v>
      </c>
      <c r="B67" s="58" t="s">
        <v>411</v>
      </c>
      <c r="C67" s="59" t="s">
        <v>286</v>
      </c>
      <c r="D67" s="43">
        <f>IF(Dati!$D$227&gt;0,(Dati!D183/Dati!$D$227),0)</f>
        <v>0.000539604187706975</v>
      </c>
      <c r="E67" s="43">
        <f>IF(Dati!$F$227&gt;0,(Dati!F183/Dati!$F$227),0)</f>
        <v>0</v>
      </c>
      <c r="F67" s="43">
        <f>IF(Dati!$E$227&gt;0,(Dati!E183/Dati!$E$227),0)</f>
        <v>0.00031879526869242543</v>
      </c>
      <c r="G67" s="43">
        <f>IF(Dati!$G$227&gt;0,(Dati!G183/Dati!$G$227),0)</f>
        <v>0</v>
      </c>
      <c r="H67" s="43">
        <f>IF((Dati!$H$227+Dati!$I$227)&gt;0,((Dati!H183+Dati!I183)/(Dati!$H$227+Dati!$I$227)),0)</f>
        <v>6.701232400233642E-05</v>
      </c>
      <c r="I67" s="65">
        <f>IF(Dati!$I$227&gt;0,(Dati!I183/Dati!$I$227),0)</f>
        <v>0</v>
      </c>
      <c r="J67" s="65">
        <f>IF(Dati!$J$227&gt;0,(Dati!J183/Dati!$J$227),0)</f>
        <v>0.0007012796109370394</v>
      </c>
    </row>
    <row r="68" spans="1:10" ht="29.25" customHeight="1">
      <c r="A68" s="162"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2" t="s">
        <v>424</v>
      </c>
      <c r="B69" s="61" t="s">
        <v>402</v>
      </c>
      <c r="C69" s="48" t="s">
        <v>539</v>
      </c>
      <c r="D69" s="43">
        <f>IF(Dati!$D$227&gt;0,(Dati!D185/Dati!$D$227),0)</f>
        <v>0.07152752826498875</v>
      </c>
      <c r="E69" s="43">
        <f>IF(Dati!$F$227&gt;0,(Dati!F185/Dati!$F$227),0)</f>
        <v>0</v>
      </c>
      <c r="F69" s="43">
        <f>IF(Dati!$E$227&gt;0,(Dati!E185/Dati!$E$227),0)</f>
        <v>0.059671964140629405</v>
      </c>
      <c r="G69" s="43">
        <f>IF(Dati!$G$227&gt;0,(Dati!G185/Dati!$G$227),0)</f>
        <v>0.000682152517408454</v>
      </c>
      <c r="H69" s="43">
        <f>IF((Dati!$H$227+Dati!$I$227)&gt;0,((Dati!H185+Dati!I185)/(Dati!$H$227+Dati!$I$227)),0)</f>
        <v>0.024200246193822203</v>
      </c>
      <c r="I69" s="65">
        <f>IF(Dati!$I$227&gt;0,(Dati!I185/Dati!$I$227),0)</f>
        <v>0.000682152517408454</v>
      </c>
      <c r="J69" s="65">
        <f>IF(Dati!$J$227&gt;0,(Dati!J185/Dati!$J$227),0)</f>
        <v>0.11355717357715674</v>
      </c>
    </row>
    <row r="70" spans="1:10" ht="30.75" customHeight="1">
      <c r="A70" s="162" t="s">
        <v>424</v>
      </c>
      <c r="B70" s="61" t="s">
        <v>421</v>
      </c>
      <c r="C70" s="48" t="s">
        <v>292</v>
      </c>
      <c r="D70" s="43">
        <f>IF(Dati!$D$227&gt;0,(Dati!D186/Dati!$D$227),0)</f>
        <v>0.0007513988313819626</v>
      </c>
      <c r="E70" s="43">
        <f>IF(Dati!$F$227&gt;0,(Dati!F186/Dati!$F$227),0)</f>
        <v>0</v>
      </c>
      <c r="F70" s="43">
        <f>IF(Dati!$E$227&gt;0,(Dati!E186/Dati!$E$227),0)</f>
        <v>0.0005724844613842851</v>
      </c>
      <c r="G70" s="43">
        <f>IF(Dati!$G$227&gt;0,(Dati!G186/Dati!$G$227),0)</f>
        <v>0</v>
      </c>
      <c r="H70" s="43">
        <f>IF((Dati!$H$227+Dati!$I$227)&gt;0,((Dati!H186+Dati!I186)/(Dati!$H$227+Dati!$I$227)),0)</f>
        <v>0.000821482114793997</v>
      </c>
      <c r="I70" s="65">
        <f>IF(Dati!$I$227&gt;0,(Dati!I186/Dati!$I$227),0)</f>
        <v>0</v>
      </c>
      <c r="J70" s="65">
        <f>IF(Dati!$J$227&gt;0,(Dati!J186/Dati!$J$227),0)</f>
        <v>0.0001942312647585531</v>
      </c>
    </row>
    <row r="71" spans="1:10" ht="30.75" customHeight="1">
      <c r="A71" s="162" t="s">
        <v>424</v>
      </c>
      <c r="B71" s="61" t="s">
        <v>404</v>
      </c>
      <c r="C71" s="48" t="s">
        <v>294</v>
      </c>
      <c r="D71" s="43">
        <f>IF(Dati!$D$227&gt;0,(Dati!D187/Dati!$D$227),0)</f>
        <v>0.013921952082513019</v>
      </c>
      <c r="E71" s="43">
        <f>IF(Dati!$F$227&gt;0,(Dati!F187/Dati!$F$227),0)</f>
        <v>0</v>
      </c>
      <c r="F71" s="43">
        <f>IF(Dati!$E$227&gt;0,(Dati!E187/Dati!$E$227),0)</f>
        <v>0.011759761629216315</v>
      </c>
      <c r="G71" s="43">
        <f>IF(Dati!$G$227&gt;0,(Dati!G187/Dati!$G$227),0)</f>
        <v>0.009806077329313177</v>
      </c>
      <c r="H71" s="43">
        <f>IF((Dati!$H$227+Dati!$I$227)&gt;0,((Dati!H187+Dati!I187)/(Dati!$H$227+Dati!$I$227)),0)</f>
        <v>0.0069621705717942736</v>
      </c>
      <c r="I71" s="65">
        <f>IF(Dati!$I$227&gt;0,(Dati!I187/Dati!$I$227),0)</f>
        <v>0.009806077329313177</v>
      </c>
      <c r="J71" s="65">
        <f>IF(Dati!$J$227&gt;0,(Dati!J187/Dati!$J$227),0)</f>
        <v>0.019047798800341447</v>
      </c>
    </row>
    <row r="72" spans="1:10" ht="43.5" customHeight="1">
      <c r="A72" s="162" t="s">
        <v>424</v>
      </c>
      <c r="B72" s="174" t="s">
        <v>576</v>
      </c>
      <c r="C72" s="175"/>
      <c r="D72" s="43">
        <f>IF(Dati!$D$227&gt;0,(Dati!D188/Dati!$D$227),0)</f>
        <v>0.10978984487080279</v>
      </c>
      <c r="E72" s="43">
        <f>IF(Dati!$F$227&gt;0,(Dati!F188/Dati!$F$227),0)</f>
        <v>0</v>
      </c>
      <c r="F72" s="43">
        <f>IF(Dati!$E$227&gt;0,(Dati!E188/Dati!$E$227),0)</f>
        <v>0.09759903164437449</v>
      </c>
      <c r="G72" s="43">
        <f>IF(Dati!$G$227&gt;0,(Dati!G188/Dati!$G$227),0)</f>
        <v>0.015792155821065836</v>
      </c>
      <c r="H72" s="43">
        <f>IF((Dati!$H$227+Dati!$I$227)&gt;0,((Dati!H188+Dati!I188)/(Dati!$H$227+Dati!$I$227)),0)</f>
        <v>0.0673241788822554</v>
      </c>
      <c r="I72" s="65">
        <f>IF(Dati!$I$227&gt;0,(Dati!I188/Dati!$I$227),0)</f>
        <v>0.015792155821065836</v>
      </c>
      <c r="J72" s="65">
        <f>IF(Dati!$J$227&gt;0,(Dati!J188/Dati!$J$227),0)</f>
        <v>0.14358966520188038</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8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8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8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8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8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82"/>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83"/>
      <c r="B80" s="174" t="s">
        <v>583</v>
      </c>
      <c r="C80" s="175"/>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84"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82"/>
      <c r="B82" s="61" t="s">
        <v>408</v>
      </c>
      <c r="C82" s="48" t="s">
        <v>316</v>
      </c>
      <c r="D82" s="43">
        <f>IF(Dati!$D$227&gt;0,(Dati!D198/Dati!$D$227),0)</f>
        <v>0.0020770177289143963</v>
      </c>
      <c r="E82" s="43">
        <f>IF(Dati!$F$227&gt;0,(Dati!F198/Dati!$F$227),0)</f>
        <v>0</v>
      </c>
      <c r="F82" s="43">
        <f>IF(Dati!$E$227&gt;0,(Dati!E198/Dati!$E$227),0)</f>
        <v>0.001968059467390523</v>
      </c>
      <c r="G82" s="43">
        <f>IF(Dati!$G$227&gt;0,(Dati!G198/Dati!$G$227),0)</f>
        <v>0.00018501127763875417</v>
      </c>
      <c r="H82" s="43">
        <f>IF((Dati!$H$227+Dati!$I$227)&gt;0,((Dati!H198+Dati!I198)/(Dati!$H$227+Dati!$I$227)),0)</f>
        <v>0.0022636152491259443</v>
      </c>
      <c r="I82" s="65">
        <f>IF(Dati!$I$227&gt;0,(Dati!I198/Dati!$I$227),0)</f>
        <v>0.00018501127763875417</v>
      </c>
      <c r="J82" s="65">
        <f>IF(Dati!$J$227&gt;0,(Dati!J198/Dati!$J$227),0)</f>
        <v>0.0015190796569716346</v>
      </c>
    </row>
    <row r="83" spans="1:10" ht="27.75" customHeight="1">
      <c r="A83" s="182"/>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82"/>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83"/>
      <c r="B85" s="175" t="s">
        <v>584</v>
      </c>
      <c r="C85" s="175"/>
      <c r="D85" s="43">
        <f>IF(Dati!$D$227&gt;0,(Dati!D201/Dati!$D$227),0)</f>
        <v>0.0020770177289143963</v>
      </c>
      <c r="E85" s="43">
        <f>IF(Dati!$F$227&gt;0,(Dati!F201/Dati!$F$227),0)</f>
        <v>0</v>
      </c>
      <c r="F85" s="43">
        <f>IF(Dati!$E$227&gt;0,(Dati!E201/Dati!$E$227),0)</f>
        <v>0.001968059467390523</v>
      </c>
      <c r="G85" s="43">
        <f>IF(Dati!$G$227&gt;0,(Dati!G201/Dati!$G$227),0)</f>
        <v>0.00018501127763875417</v>
      </c>
      <c r="H85" s="43">
        <f>IF((Dati!$H$227+Dati!$I$227)&gt;0,((Dati!H201+Dati!I201)/(Dati!$H$227+Dati!$I$227)),0)</f>
        <v>0.0022636152491259443</v>
      </c>
      <c r="I85" s="65">
        <f>IF(Dati!$I$227&gt;0,(Dati!I201/Dati!$I$227),0)</f>
        <v>0.00018501127763875417</v>
      </c>
      <c r="J85" s="65">
        <f>IF(Dati!$J$227&gt;0,(Dati!J201/Dati!$J$227),0)</f>
        <v>0.0015190796569716346</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82"/>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82"/>
      <c r="B88" s="61" t="s">
        <v>398</v>
      </c>
      <c r="C88" s="48" t="s">
        <v>585</v>
      </c>
      <c r="D88" s="43">
        <f>IF(Dati!$D$227&gt;0,(Dati!D204/Dati!$D$227),0)</f>
        <v>0.0012881374510501197</v>
      </c>
      <c r="E88" s="43">
        <f>IF(Dati!$F$227&gt;0,(Dati!F204/Dati!$F$227),0)</f>
        <v>0</v>
      </c>
      <c r="F88" s="43">
        <f>IF(Dati!$E$227&gt;0,(Dati!E204/Dati!$E$227),0)</f>
        <v>0.001886788001726437</v>
      </c>
      <c r="G88" s="43">
        <f>IF(Dati!$G$227&gt;0,(Dati!G204/Dati!$G$227),0)</f>
        <v>0.00874514407954606</v>
      </c>
      <c r="H88" s="43">
        <f>IF((Dati!$H$227+Dati!$I$227)&gt;0,((Dati!H204+Dati!I204)/(Dati!$H$227+Dati!$I$227)),0)</f>
        <v>0.0021874780803386234</v>
      </c>
      <c r="I88" s="65">
        <f>IF(Dati!$I$227&gt;0,(Dati!I204/Dati!$I$227),0)</f>
        <v>0.00874514407954606</v>
      </c>
      <c r="J88" s="65">
        <f>IF(Dati!$J$227&gt;0,(Dati!J204/Dati!$J$227),0)</f>
        <v>0.0014300086631615302</v>
      </c>
    </row>
    <row r="89" spans="1:10" ht="36" customHeight="1">
      <c r="A89" s="183"/>
      <c r="B89" s="175" t="s">
        <v>428</v>
      </c>
      <c r="C89" s="175"/>
      <c r="D89" s="43">
        <f>IF(Dati!$D$227&gt;0,(Dati!D205/Dati!$D$227),0)</f>
        <v>0.0012881374510501197</v>
      </c>
      <c r="E89" s="43">
        <f>IF(Dati!$F$227&gt;0,(Dati!F205/Dati!$F$227),0)</f>
        <v>0</v>
      </c>
      <c r="F89" s="43">
        <f>IF(Dati!$E$227&gt;0,(Dati!E205/Dati!$E$227),0)</f>
        <v>0.001886788001726437</v>
      </c>
      <c r="G89" s="43">
        <f>IF(Dati!$G$227&gt;0,(Dati!G205/Dati!$G$227),0)</f>
        <v>0.00874514407954606</v>
      </c>
      <c r="H89" s="43">
        <f>IF((Dati!$H$227+Dati!$I$227)&gt;0,((Dati!H205+Dati!I205)/(Dati!$H$227+Dati!$I$227)),0)</f>
        <v>0.0021874780803386234</v>
      </c>
      <c r="I89" s="65">
        <f>IF(Dati!$I$227&gt;0,(Dati!I205/Dati!$I$227),0)</f>
        <v>0.00874514407954606</v>
      </c>
      <c r="J89" s="65">
        <f>IF(Dati!$J$227&gt;0,(Dati!J205/Dati!$J$227),0)</f>
        <v>0.0014300086631615302</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82"/>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83"/>
      <c r="B92" s="175" t="s">
        <v>430</v>
      </c>
      <c r="C92" s="175"/>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0.0015556788731592088</v>
      </c>
      <c r="E93" s="43">
        <f>IF(Dati!$F$227&gt;0,(Dati!F209/Dati!$F$227),0)</f>
        <v>0</v>
      </c>
      <c r="F93" s="43">
        <f>IF(Dati!$E$227&gt;0,(Dati!E209/Dati!$E$227),0)</f>
        <v>0.006188278418459582</v>
      </c>
      <c r="G93" s="43">
        <f>IF(Dati!$G$227&gt;0,(Dati!G209/Dati!$G$227),0)</f>
        <v>0.04991185546417898</v>
      </c>
      <c r="H93" s="43">
        <f>IF((Dati!$H$227+Dati!$I$227)&gt;0,((Dati!H209+Dati!I209)/(Dati!$H$227+Dati!$I$227)),0)</f>
        <v>0.007142907277116841</v>
      </c>
      <c r="I93" s="65">
        <f>IF(Dati!$I$227&gt;0,(Dati!I209/Dati!$I$227),0)</f>
        <v>0.04991185546417898</v>
      </c>
      <c r="J93" s="65">
        <f>IF(Dati!$J$227&gt;0,(Dati!J209/Dati!$J$227),0)</f>
        <v>0.004738098417027496</v>
      </c>
    </row>
    <row r="94" spans="1:10" ht="45" customHeight="1">
      <c r="A94" s="183"/>
      <c r="B94" s="185" t="s">
        <v>432</v>
      </c>
      <c r="C94" s="186"/>
      <c r="D94" s="43">
        <f>IF(Dati!$D$227&gt;0,(Dati!D210/Dati!$D$227),0)</f>
        <v>0.0015556788731592088</v>
      </c>
      <c r="E94" s="43">
        <f>IF(Dati!$F$227&gt;0,(Dati!F210/Dati!$F$227),0)</f>
        <v>0</v>
      </c>
      <c r="F94" s="43">
        <f>IF(Dati!$E$227&gt;0,(Dati!E210/Dati!$E$227),0)</f>
        <v>0.006188278418459582</v>
      </c>
      <c r="G94" s="43">
        <f>IF(Dati!$G$227&gt;0,(Dati!G210/Dati!$G$227),0)</f>
        <v>0.04991185546417898</v>
      </c>
      <c r="H94" s="43">
        <f>IF((Dati!$H$227+Dati!$I$227)&gt;0,((Dati!H210+Dati!I210)/(Dati!$H$227+Dati!$I$227)),0)</f>
        <v>0.007142907277116841</v>
      </c>
      <c r="I94" s="65">
        <f>IF(Dati!$I$227&gt;0,(Dati!I210/Dati!$I$227),0)</f>
        <v>0.04991185546417898</v>
      </c>
      <c r="J94" s="65">
        <f>IF(Dati!$J$227&gt;0,(Dati!J210/Dati!$J$227),0)</f>
        <v>0.004738098417027496</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83"/>
      <c r="B96" s="185" t="s">
        <v>434</v>
      </c>
      <c r="C96" s="186"/>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85" t="s">
        <v>436</v>
      </c>
      <c r="C98" s="186"/>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0.0008677210363238614</v>
      </c>
      <c r="E99" s="43">
        <f>IF(Dati!$F$227&gt;0,(Dati!F215/Dati!$F$227),0)</f>
        <v>0</v>
      </c>
      <c r="F99" s="43">
        <f>IF(Dati!$E$227&gt;0,(Dati!E215/Dati!$E$227),0)</f>
        <v>0.0003288766078055475</v>
      </c>
      <c r="G99" s="43">
        <f>IF(Dati!$G$227&gt;0,(Dati!G215/Dati!$G$227),0)</f>
        <v>0</v>
      </c>
      <c r="H99" s="43">
        <f>IF((Dati!$H$227+Dati!$I$227)&gt;0,((Dati!H215+Dati!I215)/(Dati!$H$227+Dati!$I$227)),0)</f>
        <v>0</v>
      </c>
      <c r="I99" s="65">
        <f>IF(Dati!$I$227&gt;0,(Dati!I215/Dati!$I$227),0)</f>
        <v>0</v>
      </c>
      <c r="J99" s="65">
        <f>IF(Dati!$J$227&gt;0,(Dati!J215/Dati!$J$227),0)</f>
        <v>0.0008284742003707449</v>
      </c>
    </row>
    <row r="100" spans="1:10" ht="14.25" customHeight="1">
      <c r="A100" s="182"/>
      <c r="B100" s="61" t="s">
        <v>408</v>
      </c>
      <c r="C100" s="48" t="s">
        <v>352</v>
      </c>
      <c r="D100" s="43">
        <f>IF(Dati!$D$227&gt;0,(Dati!D216/Dati!$D$227),0)</f>
        <v>0.008906419113259283</v>
      </c>
      <c r="E100" s="43">
        <f>IF(Dati!$F$227&gt;0,(Dati!F216/Dati!$F$227),0)</f>
        <v>0</v>
      </c>
      <c r="F100" s="43">
        <f>IF(Dati!$E$227&gt;0,(Dati!E216/Dati!$E$227),0)</f>
        <v>0.008420469644125034</v>
      </c>
      <c r="G100" s="43">
        <f>IF(Dati!$G$227&gt;0,(Dati!G216/Dati!$G$227),0)</f>
        <v>0</v>
      </c>
      <c r="H100" s="43">
        <f>IF((Dati!$H$227+Dati!$I$227)&gt;0,((Dati!H216+Dati!I216)/(Dati!$H$227+Dati!$I$227)),0)</f>
        <v>0</v>
      </c>
      <c r="I100" s="65">
        <f>IF(Dati!$I$227&gt;0,(Dati!I216/Dati!$I$227),0)</f>
        <v>0</v>
      </c>
      <c r="J100" s="65">
        <f>IF(Dati!$J$227&gt;0,(Dati!J216/Dati!$J$227),0)</f>
        <v>0.02121203420854837</v>
      </c>
    </row>
    <row r="101" spans="1:10" ht="22.5" customHeight="1">
      <c r="A101" s="182"/>
      <c r="B101" s="61" t="s">
        <v>398</v>
      </c>
      <c r="C101" s="48" t="s">
        <v>354</v>
      </c>
      <c r="D101" s="43">
        <f>IF(Dati!$D$227&gt;0,(Dati!D217/Dati!$D$227),0)</f>
        <v>0.0027220735253998198</v>
      </c>
      <c r="E101" s="43">
        <f>IF(Dati!$F$227&gt;0,(Dati!F217/Dati!$F$227),0)</f>
        <v>0</v>
      </c>
      <c r="F101" s="43">
        <f>IF(Dati!$E$227&gt;0,(Dati!E217/Dati!$E$227),0)</f>
        <v>0.0009890845469855741</v>
      </c>
      <c r="G101" s="43">
        <f>IF(Dati!$G$227&gt;0,(Dati!G217/Dati!$G$227),0)</f>
        <v>0</v>
      </c>
      <c r="H101" s="43">
        <f>IF((Dati!$H$227+Dati!$I$227)&gt;0,((Dati!H217+Dati!I217)/(Dati!$H$227+Dati!$I$227)),0)</f>
        <v>0</v>
      </c>
      <c r="I101" s="65">
        <f>IF(Dati!$I$227&gt;0,(Dati!I217/Dati!$I$227),0)</f>
        <v>0</v>
      </c>
      <c r="J101" s="65">
        <f>IF(Dati!$J$227&gt;0,(Dati!J217/Dati!$J$227),0)</f>
        <v>0.002491606303746094</v>
      </c>
    </row>
    <row r="102" spans="1:10" ht="36" customHeight="1">
      <c r="A102" s="183"/>
      <c r="B102" s="175" t="s">
        <v>438</v>
      </c>
      <c r="C102" s="175"/>
      <c r="D102" s="43">
        <f>IF(Dati!$D$227&gt;0,(Dati!D218/Dati!$D$227),0)</f>
        <v>0.012496213674982961</v>
      </c>
      <c r="E102" s="43">
        <f>IF(Dati!$F$227&gt;0,(Dati!F218/Dati!$F$227),0)</f>
        <v>0</v>
      </c>
      <c r="F102" s="43">
        <f>IF(Dati!$E$227&gt;0,(Dati!E218/Dati!$E$227),0)</f>
        <v>0.009738430798916156</v>
      </c>
      <c r="G102" s="43">
        <f>IF(Dati!$G$227&gt;0,(Dati!G218/Dati!$G$227),0)</f>
        <v>0</v>
      </c>
      <c r="H102" s="43">
        <f>IF((Dati!$H$227+Dati!$I$227)&gt;0,((Dati!H218+Dati!I218)/(Dati!$H$227+Dati!$I$227)),0)</f>
        <v>0</v>
      </c>
      <c r="I102" s="65">
        <f>IF(Dati!$I$227&gt;0,(Dati!I218/Dati!$I$227),0)</f>
        <v>0</v>
      </c>
      <c r="J102" s="65">
        <f>IF(Dati!$J$227&gt;0,(Dati!J218/Dati!$J$227),0)</f>
        <v>0.02453211471266521</v>
      </c>
    </row>
    <row r="103" spans="1:10" ht="39" customHeight="1">
      <c r="A103" s="176"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77" t="s">
        <v>439</v>
      </c>
      <c r="B104" s="61" t="s">
        <v>408</v>
      </c>
      <c r="C104" s="48" t="s">
        <v>360</v>
      </c>
      <c r="D104" s="43">
        <f>IF(Dati!$D$227&gt;0,(Dati!D220/Dati!$D$227),0)</f>
        <v>0.0069629051262275615</v>
      </c>
      <c r="E104" s="43">
        <f>IF(Dati!$F$227&gt;0,(Dati!F220/Dati!$F$227),0)</f>
        <v>0</v>
      </c>
      <c r="F104" s="43">
        <f>IF(Dati!$E$227&gt;0,(Dati!E220/Dati!$E$227),0)</f>
        <v>0.005902123968718184</v>
      </c>
      <c r="G104" s="43">
        <f>IF(Dati!$G$227&gt;0,(Dati!G220/Dati!$G$227),0)</f>
        <v>0</v>
      </c>
      <c r="H104" s="43">
        <f>IF((Dati!$H$227+Dati!$I$227)&gt;0,((Dati!H220+Dati!I220)/(Dati!$H$227+Dati!$I$227)),0)</f>
        <v>0.009440278495296207</v>
      </c>
      <c r="I104" s="65">
        <f>IF(Dati!$I$227&gt;0,(Dati!I220/Dati!$I$227),0)</f>
        <v>0</v>
      </c>
      <c r="J104" s="65">
        <f>IF(Dati!$J$227&gt;0,(Dati!J220/Dati!$J$227),0)</f>
        <v>0.0005273011882327334</v>
      </c>
    </row>
    <row r="105" spans="1:10" ht="15" customHeight="1">
      <c r="A105" s="177" t="s">
        <v>439</v>
      </c>
      <c r="B105" s="175" t="s">
        <v>440</v>
      </c>
      <c r="C105" s="175"/>
      <c r="D105" s="43">
        <f>IF(Dati!$D$227&gt;0,(Dati!D221/Dati!$D$227),0)</f>
        <v>0.0069629051262275615</v>
      </c>
      <c r="E105" s="43">
        <f>IF(Dati!$F$227&gt;0,(Dati!F221/Dati!$F$227),0)</f>
        <v>0</v>
      </c>
      <c r="F105" s="43">
        <f>IF(Dati!$E$227&gt;0,(Dati!E221/Dati!$E$227),0)</f>
        <v>0.005902123968718184</v>
      </c>
      <c r="G105" s="43">
        <f>IF(Dati!$G$227&gt;0,(Dati!G221/Dati!$G$227),0)</f>
        <v>0</v>
      </c>
      <c r="H105" s="43">
        <f>IF((Dati!$H$227+Dati!$I$227)&gt;0,((Dati!H221+Dati!I221)/(Dati!$H$227+Dati!$I$227)),0)</f>
        <v>0.009440278495296207</v>
      </c>
      <c r="I105" s="65">
        <f>IF(Dati!$I$227&gt;0,(Dati!I221/Dati!$I$227),0)</f>
        <v>0</v>
      </c>
      <c r="J105" s="65">
        <f>IF(Dati!$J$227&gt;0,(Dati!J221/Dati!$J$227),0)</f>
        <v>0.0005273011882327334</v>
      </c>
    </row>
    <row r="106" spans="1:10" ht="25.5" customHeight="1">
      <c r="A106" s="173" t="s">
        <v>587</v>
      </c>
      <c r="B106" s="61" t="s">
        <v>414</v>
      </c>
      <c r="C106" s="48" t="s">
        <v>364</v>
      </c>
      <c r="D106" s="43">
        <f>IF(Dati!$D$227&gt;0,(Dati!D222/Dati!$D$227),0)</f>
        <v>0.113446012366427</v>
      </c>
      <c r="E106" s="43">
        <f>IF(Dati!$F$227&gt;0,(Dati!F222/Dati!$F$227),0)</f>
        <v>0</v>
      </c>
      <c r="F106" s="43">
        <f>IF(Dati!$E$227&gt;0,(Dati!E222/Dati!$E$227),0)</f>
        <v>0.09439901053599685</v>
      </c>
      <c r="G106" s="43">
        <f>IF(Dati!$G$227&gt;0,(Dati!G222/Dati!$G$227),0)</f>
        <v>0</v>
      </c>
      <c r="H106" s="43">
        <f>IF((Dati!$H$227+Dati!$I$227)&gt;0,((Dati!H222+Dati!I222)/(Dati!$H$227+Dati!$I$227)),0)</f>
        <v>0</v>
      </c>
      <c r="I106" s="65">
        <f>IF(Dati!$I$227&gt;0,(Dati!I222/Dati!$I$227),0)</f>
        <v>0</v>
      </c>
      <c r="J106" s="65">
        <f>IF(Dati!$J$227&gt;0,(Dati!J222/Dati!$J$227),0)</f>
        <v>0.2378008739856636</v>
      </c>
    </row>
    <row r="107" spans="1:10" ht="48.75" customHeight="1">
      <c r="A107" s="162" t="s">
        <v>441</v>
      </c>
      <c r="B107" s="174" t="s">
        <v>588</v>
      </c>
      <c r="C107" s="175"/>
      <c r="D107" s="43">
        <f>IF(Dati!$D$227&gt;0,(Dati!D223/Dati!$D$227),0)</f>
        <v>0.113446012366427</v>
      </c>
      <c r="E107" s="43">
        <f>IF(Dati!$F$227&gt;0,(Dati!F223/Dati!$F$227),0)</f>
        <v>0</v>
      </c>
      <c r="F107" s="43">
        <f>IF(Dati!$E$227&gt;0,(Dati!E223/Dati!$E$227),0)</f>
        <v>0.09439901053599685</v>
      </c>
      <c r="G107" s="43">
        <f>IF(Dati!$G$227&gt;0,(Dati!G223/Dati!$G$227),0)</f>
        <v>0</v>
      </c>
      <c r="H107" s="43">
        <f>IF((Dati!$H$227+Dati!$I$227)&gt;0,((Dati!H223+Dati!I223)/(Dati!$H$227+Dati!$I$227)),0)</f>
        <v>0</v>
      </c>
      <c r="I107" s="65">
        <f>IF(Dati!$I$227&gt;0,(Dati!I223/Dati!$I$227),0)</f>
        <v>0</v>
      </c>
      <c r="J107" s="65">
        <f>IF(Dati!$J$227&gt;0,(Dati!J223/Dati!$J$227),0)</f>
        <v>0.2378008739856636</v>
      </c>
    </row>
    <row r="108" spans="1:10" ht="25.5" customHeight="1">
      <c r="A108" s="176" t="s">
        <v>589</v>
      </c>
      <c r="B108" s="61" t="s">
        <v>414</v>
      </c>
      <c r="C108" s="48" t="s">
        <v>368</v>
      </c>
      <c r="D108" s="43">
        <f>IF(Dati!$D$227&gt;0,(Dati!D224/Dati!$D$227),0)</f>
        <v>0.05576809279951586</v>
      </c>
      <c r="E108" s="43">
        <f>IF(Dati!$F$227&gt;0,(Dati!F224/Dati!$F$227),0)</f>
        <v>0</v>
      </c>
      <c r="F108" s="43">
        <f>IF(Dati!$E$227&gt;0,(Dati!E224/Dati!$E$227),0)</f>
        <v>0.10697601798023994</v>
      </c>
      <c r="G108" s="43">
        <f>IF(Dati!$G$227&gt;0,(Dati!G224/Dati!$G$227),0)</f>
        <v>0</v>
      </c>
      <c r="H108" s="43">
        <f>IF((Dati!$H$227+Dati!$I$227)&gt;0,((Dati!H224+Dati!I224)/(Dati!$H$227+Dati!$I$227)),0)</f>
        <v>0.11656275047589573</v>
      </c>
      <c r="I108" s="65">
        <f>IF(Dati!$I$227&gt;0,(Dati!I224/Dati!$I$227),0)</f>
        <v>0</v>
      </c>
      <c r="J108" s="65">
        <f>IF(Dati!$J$227&gt;0,(Dati!J224/Dati!$J$227),0)</f>
        <v>0.09241277948372748</v>
      </c>
    </row>
    <row r="109" spans="1:10" ht="37.5" customHeight="1">
      <c r="A109" s="177"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77" t="s">
        <v>442</v>
      </c>
      <c r="B110" s="174" t="s">
        <v>590</v>
      </c>
      <c r="C110" s="175"/>
      <c r="D110" s="43">
        <f>IF(Dati!$D$227&gt;0,(Dati!D226/Dati!$D$227),0)</f>
        <v>0.05576809279951586</v>
      </c>
      <c r="E110" s="43">
        <f>IF(Dati!$F$227&gt;0,(Dati!F226/Dati!$F$227),0)</f>
        <v>0</v>
      </c>
      <c r="F110" s="43">
        <f>IF(Dati!$E$227&gt;0,(Dati!E226/Dati!$E$227),0)</f>
        <v>0.10697601798023994</v>
      </c>
      <c r="G110" s="43">
        <f>IF(Dati!$G$227&gt;0,(Dati!G226/Dati!$G$227),0)</f>
        <v>0</v>
      </c>
      <c r="H110" s="43">
        <f>IF((Dati!$H$227+Dati!$I$227)&gt;0,((Dati!H226+Dati!I226)/(Dati!$H$227+Dati!$I$227)),0)</f>
        <v>0.11656275047589573</v>
      </c>
      <c r="I110" s="65">
        <f>IF(Dati!$I$227&gt;0,(Dati!I226/Dati!$I$227),0)</f>
        <v>0</v>
      </c>
      <c r="J110" s="65">
        <f>IF(Dati!$J$227&gt;0,(Dati!J226/Dati!$J$227),0)</f>
        <v>0.09241277948372748</v>
      </c>
    </row>
    <row r="111" spans="1:10" ht="46.5" customHeight="1">
      <c r="A111" s="187"/>
      <c r="B111" s="188"/>
      <c r="C111" s="188"/>
      <c r="D111" s="188"/>
      <c r="E111" s="188"/>
      <c r="F111" s="188"/>
      <c r="G111" s="188"/>
      <c r="H111" s="188"/>
      <c r="I111" s="188"/>
      <c r="J111" s="188"/>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ALZANO LOMBARDO - PROVINCIA DI BERGAMO</v>
      </c>
      <c r="B1" s="56"/>
      <c r="C1" s="51"/>
      <c r="D1" s="29"/>
      <c r="E1" s="29"/>
    </row>
    <row r="2" spans="1:8" s="30" customFormat="1" ht="12.75" customHeight="1">
      <c r="A2" s="52"/>
      <c r="B2" s="57"/>
      <c r="C2" s="51"/>
      <c r="D2" s="32"/>
      <c r="H2" s="30" t="s">
        <v>678</v>
      </c>
    </row>
    <row r="3" spans="1:8" s="30" customFormat="1" ht="18" customHeight="1">
      <c r="A3" s="146" t="s">
        <v>676</v>
      </c>
      <c r="B3" s="146"/>
      <c r="C3" s="146"/>
      <c r="D3" s="146"/>
      <c r="E3" s="146"/>
      <c r="F3" s="159"/>
      <c r="G3" s="159"/>
      <c r="H3" s="159"/>
    </row>
    <row r="4" spans="1:8" s="30" customFormat="1" ht="15" customHeight="1">
      <c r="A4" s="160" t="s">
        <v>679</v>
      </c>
      <c r="B4" s="161"/>
      <c r="C4" s="161"/>
      <c r="D4" s="161"/>
      <c r="E4" s="161"/>
      <c r="F4" s="161"/>
      <c r="G4" s="161"/>
      <c r="H4" s="161"/>
    </row>
    <row r="5" spans="1:8" s="30" customFormat="1" ht="15" customHeight="1">
      <c r="A5" s="160" t="str">
        <f>CONCATENATE("Rendiconto esercizio ",Dati!D232)</f>
        <v>Rendiconto esercizio 2022</v>
      </c>
      <c r="B5" s="160"/>
      <c r="C5" s="160"/>
      <c r="D5" s="160"/>
      <c r="E5" s="160"/>
      <c r="F5" s="160"/>
      <c r="G5" s="160"/>
      <c r="H5" s="160"/>
    </row>
    <row r="6" spans="1:8" ht="19.5" customHeight="1">
      <c r="A6" s="162" t="s">
        <v>394</v>
      </c>
      <c r="B6" s="162"/>
      <c r="C6" s="162"/>
      <c r="D6" s="164" t="str">
        <f>CONCATENATE("CAPACITA' DI PAGARE SPESE NEL CORSO DELL'ESERCIZIO ",Dati!D232," (dati percentuali)")</f>
        <v>CAPACITA' DI PAGARE SPESE NEL CORSO DELL'ESERCIZIO 2022 (dati percentuali)</v>
      </c>
      <c r="E6" s="165"/>
      <c r="F6" s="165"/>
      <c r="G6" s="165"/>
      <c r="H6" s="166"/>
    </row>
    <row r="7" spans="1:8" ht="55.5" customHeight="1">
      <c r="A7" s="162" t="s">
        <v>394</v>
      </c>
      <c r="B7" s="163"/>
      <c r="C7" s="163"/>
      <c r="D7" s="76" t="s">
        <v>680</v>
      </c>
      <c r="E7" s="77" t="s">
        <v>681</v>
      </c>
      <c r="F7" s="76" t="s">
        <v>682</v>
      </c>
      <c r="G7" s="77" t="s">
        <v>683</v>
      </c>
      <c r="H7" s="79" t="s">
        <v>684</v>
      </c>
    </row>
    <row r="8" spans="1:8" ht="12.75" customHeight="1">
      <c r="A8" s="173" t="s">
        <v>542</v>
      </c>
      <c r="B8" s="58" t="s">
        <v>396</v>
      </c>
      <c r="C8" s="59" t="s">
        <v>173</v>
      </c>
      <c r="D8" s="43">
        <f>IF((Dati!$L125+Dati!$D125-Dati!$F125)&gt;0,Dati!K125/(Dati!$L125+Dati!$D125-Dati!$F125),0)</f>
        <v>1.0140465683016757</v>
      </c>
      <c r="E8" s="43">
        <f>IF((Dati!$L125+Dati!$E125-Dati!$G125)&gt;0,Dati!M125/(Dati!$L125+Dati!$E125-Dati!$G125),0)</f>
        <v>0.9999999999999999</v>
      </c>
      <c r="F8" s="43">
        <f>IF((Dati!$H125+Dati!$P125)&gt;0,(Dati!N125+Dati!O125)/(Dati!$H125+Dati!$P125),0)</f>
        <v>0.9608451521542656</v>
      </c>
      <c r="G8" s="43">
        <f>IF((Dati!$H125)&gt;0,(Dati!N125/Dati!$H125),0)</f>
        <v>0.9516427625495933</v>
      </c>
      <c r="H8" s="43">
        <f>IF((Dati!$P125)&gt;0,(Dati!O125/Dati!$P125),0)</f>
        <v>0.9983361567828372</v>
      </c>
    </row>
    <row r="9" spans="1:8" ht="12" customHeight="1">
      <c r="A9" s="162" t="s">
        <v>395</v>
      </c>
      <c r="B9" s="58" t="s">
        <v>397</v>
      </c>
      <c r="C9" s="59" t="s">
        <v>175</v>
      </c>
      <c r="D9" s="43">
        <f>IF((Dati!$L126+Dati!$D126-Dati!$F126)&gt;0,Dati!K126/(Dati!$L126+Dati!$D126-Dati!$F126),0)</f>
        <v>1.0458700389179902</v>
      </c>
      <c r="E9" s="43">
        <f>IF((Dati!$L126+Dati!$E126-Dati!$G126)&gt;0,Dati!M126/(Dati!$L126+Dati!$E126-Dati!$G126),0)</f>
        <v>0.9999915251846303</v>
      </c>
      <c r="F9" s="43">
        <f>IF((Dati!$H126+Dati!$P126)&gt;0,(Dati!N126+Dati!O126)/(Dati!$H126+Dati!$P126),0)</f>
        <v>0.9789343085179728</v>
      </c>
      <c r="G9" s="43">
        <f>IF((Dati!$H126)&gt;0,(Dati!N126/Dati!$H126),0)</f>
        <v>0.9781364021216808</v>
      </c>
      <c r="H9" s="43">
        <f>IF((Dati!$P126)&gt;0,(Dati!O126/Dati!$P126),0)</f>
        <v>1</v>
      </c>
    </row>
    <row r="10" spans="1:8" ht="41.25" customHeight="1">
      <c r="A10" s="162" t="s">
        <v>395</v>
      </c>
      <c r="B10" s="60" t="s">
        <v>419</v>
      </c>
      <c r="C10" s="48" t="s">
        <v>177</v>
      </c>
      <c r="D10" s="43">
        <f>IF((Dati!$L127+Dati!$D127-Dati!$F127)&gt;0,Dati!K127/(Dati!$L127+Dati!$D127-Dati!$F127),0)</f>
        <v>0.9103585155971788</v>
      </c>
      <c r="E10" s="43">
        <f>IF((Dati!$L127+Dati!$E127-Dati!$G127)&gt;0,Dati!M127/(Dati!$L127+Dati!$E127-Dati!$G127),0)</f>
        <v>0.8957604828391762</v>
      </c>
      <c r="F10" s="43">
        <f>IF((Dati!$H127+Dati!$P127)&gt;0,(Dati!N127+Dati!O127)/(Dati!$H127+Dati!$P127),0)</f>
        <v>0.8432070357451135</v>
      </c>
      <c r="G10" s="43">
        <f>IF((Dati!$H127)&gt;0,(Dati!N127/Dati!$H127),0)</f>
        <v>0.8130910319873458</v>
      </c>
      <c r="H10" s="43">
        <f>IF((Dati!$P127)&gt;0,(Dati!O127/Dati!$P127),0)</f>
        <v>1</v>
      </c>
    </row>
    <row r="11" spans="1:8" ht="29.25" customHeight="1">
      <c r="A11" s="162" t="s">
        <v>395</v>
      </c>
      <c r="B11" s="61" t="s">
        <v>399</v>
      </c>
      <c r="C11" s="48" t="s">
        <v>538</v>
      </c>
      <c r="D11" s="43">
        <f>IF((Dati!$L128+Dati!$D128-Dati!$F128)&gt;0,Dati!K128/(Dati!$L128+Dati!$D128-Dati!$F128),0)</f>
        <v>0.9806974034704735</v>
      </c>
      <c r="E11" s="43">
        <f>IF((Dati!$L128+Dati!$E128-Dati!$G128)&gt;0,Dati!M128/(Dati!$L128+Dati!$E128-Dati!$G128),0)</f>
        <v>0.9763235430812939</v>
      </c>
      <c r="F11" s="43">
        <f>IF((Dati!$H128+Dati!$P128)&gt;0,(Dati!N128+Dati!O128)/(Dati!$H128+Dati!$P128),0)</f>
        <v>0.9134994594846172</v>
      </c>
      <c r="G11" s="43">
        <f>IF((Dati!$H128)&gt;0,(Dati!N128/Dati!$H128),0)</f>
        <v>0.914367475758579</v>
      </c>
      <c r="H11" s="43">
        <f>IF((Dati!$P128)&gt;0,(Dati!O128/Dati!$P128),0)</f>
        <v>0.9053798693167588</v>
      </c>
    </row>
    <row r="12" spans="1:8" ht="27.75" customHeight="1">
      <c r="A12" s="162" t="s">
        <v>395</v>
      </c>
      <c r="B12" s="60" t="s">
        <v>411</v>
      </c>
      <c r="C12" s="48" t="s">
        <v>540</v>
      </c>
      <c r="D12" s="43">
        <f>IF((Dati!$L129+Dati!$D129-Dati!$F129)&gt;0,Dati!K129/(Dati!$L129+Dati!$D129-Dati!$F129),0)</f>
        <v>1.024911423955675</v>
      </c>
      <c r="E12" s="43">
        <f>IF((Dati!$L129+Dati!$E129-Dati!$G129)&gt;0,Dati!M129/(Dati!$L129+Dati!$E129-Dati!$G129),0)</f>
        <v>1.0000000000000002</v>
      </c>
      <c r="F12" s="43">
        <f>IF((Dati!$H129+Dati!$P129)&gt;0,(Dati!N129+Dati!O129)/(Dati!$H129+Dati!$P129),0)</f>
        <v>0.8742440694797321</v>
      </c>
      <c r="G12" s="43">
        <f>IF((Dati!$H129)&gt;0,(Dati!N129/Dati!$H129),0)</f>
        <v>0.8640667131375217</v>
      </c>
      <c r="H12" s="43">
        <f>IF((Dati!$P129)&gt;0,(Dati!O129/Dati!$P129),0)</f>
        <v>1</v>
      </c>
    </row>
    <row r="13" spans="1:8" ht="12" customHeight="1">
      <c r="A13" s="162" t="s">
        <v>395</v>
      </c>
      <c r="B13" s="58" t="s">
        <v>401</v>
      </c>
      <c r="C13" s="59" t="s">
        <v>183</v>
      </c>
      <c r="D13" s="43">
        <f>IF((Dati!$L130+Dati!$D130-Dati!$F130)&gt;0,Dati!K130/(Dati!$L130+Dati!$D130-Dati!$F130),0)</f>
        <v>1.0424108419196771</v>
      </c>
      <c r="E13" s="43">
        <f>IF((Dati!$L130+Dati!$E130-Dati!$G130)&gt;0,Dati!M130/(Dati!$L130+Dati!$E130-Dati!$G130),0)</f>
        <v>1</v>
      </c>
      <c r="F13" s="43">
        <f>IF((Dati!$H130+Dati!$P130)&gt;0,(Dati!N130+Dati!O130)/(Dati!$H130+Dati!$P130),0)</f>
        <v>0.9191037774868394</v>
      </c>
      <c r="G13" s="43">
        <f>IF((Dati!$H130)&gt;0,(Dati!N130/Dati!$H130),0)</f>
        <v>0.9162768005979559</v>
      </c>
      <c r="H13" s="43">
        <f>IF((Dati!$P130)&gt;0,(Dati!O130/Dati!$P130),0)</f>
        <v>1</v>
      </c>
    </row>
    <row r="14" spans="1:8" ht="37.5" customHeight="1">
      <c r="A14" s="162" t="s">
        <v>395</v>
      </c>
      <c r="B14" s="60" t="s">
        <v>412</v>
      </c>
      <c r="C14" s="48" t="s">
        <v>185</v>
      </c>
      <c r="D14" s="43">
        <f>IF((Dati!$L131+Dati!$D131-Dati!$F131)&gt;0,Dati!K131/(Dati!$L131+Dati!$D131-Dati!$F131),0)</f>
        <v>1.011241514946738</v>
      </c>
      <c r="E14" s="43">
        <f>IF((Dati!$L131+Dati!$E131-Dati!$G131)&gt;0,Dati!M131/(Dati!$L131+Dati!$E131-Dati!$G131),0)</f>
        <v>0.9999999999999999</v>
      </c>
      <c r="F14" s="43">
        <f>IF((Dati!$H131+Dati!$P131)&gt;0,(Dati!N131+Dati!O131)/(Dati!$H131+Dati!$P131),0)</f>
        <v>0.9853666026621865</v>
      </c>
      <c r="G14" s="43">
        <f>IF((Dati!$H131)&gt;0,(Dati!N131/Dati!$H131),0)</f>
        <v>0.9898350342130489</v>
      </c>
      <c r="H14" s="43">
        <f>IF((Dati!$P131)&gt;0,(Dati!O131/Dati!$P131),0)</f>
        <v>0.6459143654879682</v>
      </c>
    </row>
    <row r="15" spans="1:8" ht="12" customHeight="1">
      <c r="A15" s="162" t="s">
        <v>395</v>
      </c>
      <c r="B15" s="58" t="s">
        <v>403</v>
      </c>
      <c r="C15" s="59" t="s">
        <v>187</v>
      </c>
      <c r="D15" s="43">
        <f>IF((Dati!$L132+Dati!$D132-Dati!$F132)&gt;0,Dati!K132/(Dati!$L132+Dati!$D132-Dati!$F132),0)</f>
        <v>1.0168142322610996</v>
      </c>
      <c r="E15" s="43">
        <f>IF((Dati!$L132+Dati!$E132-Dati!$G132)&gt;0,Dati!M132/(Dati!$L132+Dati!$E132-Dati!$G132),0)</f>
        <v>1.0000000000000002</v>
      </c>
      <c r="F15" s="43">
        <f>IF((Dati!$H132+Dati!$P132)&gt;0,(Dati!N132+Dati!O132)/(Dati!$H132+Dati!$P132),0)</f>
        <v>0.9376581755303081</v>
      </c>
      <c r="G15" s="43">
        <f>IF((Dati!$H132)&gt;0,(Dati!N132/Dati!$H132),0)</f>
        <v>0.9206717124669385</v>
      </c>
      <c r="H15" s="43">
        <f>IF((Dati!$P132)&gt;0,(Dati!O132/Dati!$P132),0)</f>
        <v>0.9906745676349914</v>
      </c>
    </row>
    <row r="16" spans="1:8" ht="24.75" customHeight="1">
      <c r="A16" s="162"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2" t="s">
        <v>395</v>
      </c>
      <c r="B17" s="62" t="s">
        <v>550</v>
      </c>
      <c r="C17" s="59" t="s">
        <v>191</v>
      </c>
      <c r="D17" s="43">
        <f>IF((Dati!$L134+Dati!$D134-Dati!$F134)&gt;0,Dati!K134/(Dati!$L134+Dati!$D134-Dati!$F134),0)</f>
        <v>1.2427930928420816</v>
      </c>
      <c r="E17" s="43">
        <f>IF((Dati!$L134+Dati!$E134-Dati!$G134)&gt;0,Dati!M134/(Dati!$L134+Dati!$E134-Dati!$G134),0)</f>
        <v>0.9877355994786466</v>
      </c>
      <c r="F17" s="43">
        <f>IF((Dati!$H134+Dati!$P134)&gt;0,(Dati!N134+Dati!O134)/(Dati!$H134+Dati!$P134),0)</f>
        <v>0.9025927580481187</v>
      </c>
      <c r="G17" s="43">
        <f>IF((Dati!$H134)&gt;0,(Dati!N134/Dati!$H134),0)</f>
        <v>0.9164416037611094</v>
      </c>
      <c r="H17" s="43">
        <f>IF((Dati!$P134)&gt;0,(Dati!O134/Dati!$P134),0)</f>
        <v>0.7401590151036985</v>
      </c>
    </row>
    <row r="18" spans="1:8" ht="12" customHeight="1">
      <c r="A18" s="162" t="s">
        <v>395</v>
      </c>
      <c r="B18" s="62">
        <v>11</v>
      </c>
      <c r="C18" s="59" t="s">
        <v>193</v>
      </c>
      <c r="D18" s="43">
        <f>IF((Dati!$L135+Dati!$D135-Dati!$F135)&gt;0,Dati!K135/(Dati!$L135+Dati!$D135-Dati!$F135),0)</f>
        <v>1.1453490555435728</v>
      </c>
      <c r="E18" s="43">
        <f>IF((Dati!$L135+Dati!$E135-Dati!$G135)&gt;0,Dati!M135/(Dati!$L135+Dati!$E135-Dati!$G135),0)</f>
        <v>1</v>
      </c>
      <c r="F18" s="43">
        <f>IF((Dati!$H135+Dati!$P135)&gt;0,(Dati!N135+Dati!O135)/(Dati!$H135+Dati!$P135),0)</f>
        <v>0.9392863412032206</v>
      </c>
      <c r="G18" s="43">
        <f>IF((Dati!$H135)&gt;0,(Dati!N135/Dati!$H135),0)</f>
        <v>0.9334924179439205</v>
      </c>
      <c r="H18" s="43">
        <f>IF((Dati!$P135)&gt;0,(Dati!O135/Dati!$P135),0)</f>
        <v>1</v>
      </c>
    </row>
    <row r="19" spans="1:8" ht="44.25" customHeight="1">
      <c r="A19" s="162" t="s">
        <v>395</v>
      </c>
      <c r="B19" s="174" t="s">
        <v>543</v>
      </c>
      <c r="C19" s="175"/>
      <c r="D19" s="43">
        <f>IF((Dati!$L136+Dati!$D136-Dati!$F136)&gt;0,Dati!K136/(Dati!$L136+Dati!$D136-Dati!$F136),0)</f>
        <v>1.0720950443890627</v>
      </c>
      <c r="E19" s="43">
        <f>IF((Dati!$L136+Dati!$E136-Dati!$G136)&gt;0,Dati!M136/(Dati!$L136+Dati!$E136-Dati!$G136),0)</f>
        <v>0.9879955273574291</v>
      </c>
      <c r="F19" s="43">
        <f>IF((Dati!$H136+Dati!$P136)&gt;0,(Dati!N136+Dati!O136)/(Dati!$H136+Dati!$P136),0)</f>
        <v>0.9295681444535127</v>
      </c>
      <c r="G19" s="43">
        <f>IF((Dati!$H136)&gt;0,(Dati!N136/Dati!$H136),0)</f>
        <v>0.9273575439856813</v>
      </c>
      <c r="H19" s="43">
        <f>IF((Dati!$P136)&gt;0,(Dati!O136/Dati!$P136),0)</f>
        <v>0.951634284010558</v>
      </c>
    </row>
    <row r="20" spans="1:8" ht="12.75" customHeight="1">
      <c r="A20" s="176"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77"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77" t="s">
        <v>405</v>
      </c>
      <c r="B22" s="178" t="s">
        <v>406</v>
      </c>
      <c r="C22" s="178"/>
      <c r="D22" s="43">
        <f>IF((Dati!$L139+Dati!$D139-Dati!$F139)&gt;0,Dati!K139/(Dati!$L139+Dati!$D139-Dati!$F139),0)</f>
        <v>0</v>
      </c>
      <c r="E22" s="43">
        <f>IF((Dati!$L139+Dati!$E139-Dati!$G139)&gt;0,Dati!M139/(Dati!$L139+Dati!$E139-Dati!$G139),0)</f>
        <v>0</v>
      </c>
      <c r="F22" s="43">
        <f>IF((Dati!$H139+Dati!$P139)&gt;0,(Dati!N139+Dati!O139)/(Dati!$H139+Dati!$P139),0)</f>
        <v>0</v>
      </c>
      <c r="G22" s="43">
        <f>IF((Dati!$H139)&gt;0,(Dati!N139/Dati!$H139),0)</f>
        <v>0</v>
      </c>
      <c r="H22" s="43">
        <f>IF((Dati!$P139)&gt;0,(Dati!O139/Dati!$P139),0)</f>
        <v>0</v>
      </c>
    </row>
    <row r="23" spans="1:8" ht="16.5" customHeight="1">
      <c r="A23" s="173" t="s">
        <v>545</v>
      </c>
      <c r="B23" s="58" t="s">
        <v>396</v>
      </c>
      <c r="C23" s="59" t="s">
        <v>203</v>
      </c>
      <c r="D23" s="43">
        <f>IF((Dati!$L140+Dati!$D140-Dati!$F140)&gt;0,Dati!K140/(Dati!$L140+Dati!$D140-Dati!$F140),0)</f>
        <v>1.170439524898995</v>
      </c>
      <c r="E23" s="43">
        <f>IF((Dati!$L140+Dati!$E140-Dati!$G140)&gt;0,Dati!M140/(Dati!$L140+Dati!$E140-Dati!$G140),0)</f>
        <v>1</v>
      </c>
      <c r="F23" s="43">
        <f>IF((Dati!$H140+Dati!$P140)&gt;0,(Dati!N140+Dati!O140)/(Dati!$H140+Dati!$P140),0)</f>
        <v>0.9031533448833516</v>
      </c>
      <c r="G23" s="43">
        <f>IF((Dati!$H140)&gt;0,(Dati!N140/Dati!$H140),0)</f>
        <v>0.8983435419948405</v>
      </c>
      <c r="H23" s="43">
        <f>IF((Dati!$P140)&gt;0,(Dati!O140/Dati!$P140),0)</f>
        <v>1</v>
      </c>
    </row>
    <row r="24" spans="1:8" ht="24.75" customHeight="1">
      <c r="A24" s="162" t="s">
        <v>407</v>
      </c>
      <c r="B24" s="61" t="s">
        <v>408</v>
      </c>
      <c r="C24" s="48" t="s">
        <v>546</v>
      </c>
      <c r="D24" s="43">
        <f>IF((Dati!$L141+Dati!$D141-Dati!$F141)&gt;0,Dati!K141/(Dati!$L141+Dati!$D141-Dati!$F141),0)</f>
        <v>1.000778569128106</v>
      </c>
      <c r="E24" s="43">
        <f>IF((Dati!$L141+Dati!$E141-Dati!$G141)&gt;0,Dati!M141/(Dati!$L141+Dati!$E141-Dati!$G141),0)</f>
        <v>0.9999999999999998</v>
      </c>
      <c r="F24" s="43">
        <f>IF((Dati!$H141+Dati!$P141)&gt;0,(Dati!N141+Dati!O141)/(Dati!$H141+Dati!$P141),0)</f>
        <v>0.5921020312421786</v>
      </c>
      <c r="G24" s="43">
        <f>IF((Dati!$H141)&gt;0,(Dati!N141/Dati!$H141),0)</f>
        <v>0.5895882424457939</v>
      </c>
      <c r="H24" s="43">
        <f>IF((Dati!$P141)&gt;0,(Dati!O141/Dati!$P141),0)</f>
        <v>1</v>
      </c>
    </row>
    <row r="25" spans="1:8" ht="33.75" customHeight="1">
      <c r="A25" s="162" t="s">
        <v>407</v>
      </c>
      <c r="B25" s="174" t="s">
        <v>547</v>
      </c>
      <c r="C25" s="175"/>
      <c r="D25" s="43">
        <f>IF((Dati!$L142+Dati!$D142-Dati!$F142)&gt;0,Dati!K142/(Dati!$L142+Dati!$D142-Dati!$F142),0)</f>
        <v>1.0757046520902902</v>
      </c>
      <c r="E25" s="43">
        <f>IF((Dati!$L142+Dati!$E142-Dati!$G142)&gt;0,Dati!M142/(Dati!$L142+Dati!$E142-Dati!$G142),0)</f>
        <v>1</v>
      </c>
      <c r="F25" s="43">
        <f>IF((Dati!$H142+Dati!$P142)&gt;0,(Dati!N142+Dati!O142)/(Dati!$H142+Dati!$P142),0)</f>
        <v>0.884632072572482</v>
      </c>
      <c r="G25" s="43">
        <f>IF((Dati!$H142)&gt;0,(Dati!N142/Dati!$H142),0)</f>
        <v>0.8792133780810585</v>
      </c>
      <c r="H25" s="43">
        <f>IF((Dati!$P142)&gt;0,(Dati!O142/Dati!$P142),0)</f>
        <v>1</v>
      </c>
    </row>
    <row r="26" spans="1:8" ht="15.75" customHeight="1">
      <c r="A26" s="173" t="s">
        <v>551</v>
      </c>
      <c r="B26" s="58" t="s">
        <v>396</v>
      </c>
      <c r="C26" s="59" t="s">
        <v>209</v>
      </c>
      <c r="D26" s="43">
        <f>IF((Dati!$L143+Dati!$D143-Dati!$F143)&gt;0,Dati!K143/(Dati!$L143+Dati!$D143-Dati!$F143),0)</f>
        <v>3.30124881470825</v>
      </c>
      <c r="E26" s="43">
        <f>IF((Dati!$L143+Dati!$E143-Dati!$G143)&gt;0,Dati!M143/(Dati!$L143+Dati!$E143-Dati!$G143),0)</f>
        <v>1</v>
      </c>
      <c r="F26" s="43">
        <f>IF((Dati!$H143+Dati!$P143)&gt;0,(Dati!N143+Dati!O143)/(Dati!$H143+Dati!$P143),0)</f>
        <v>0.9199907161640902</v>
      </c>
      <c r="G26" s="43">
        <f>IF((Dati!$H143)&gt;0,(Dati!N143/Dati!$H143),0)</f>
        <v>0.9076555926348423</v>
      </c>
      <c r="H26" s="43">
        <f>IF((Dati!$P143)&gt;0,(Dati!O143/Dati!$P143),0)</f>
        <v>0.9981578140348952</v>
      </c>
    </row>
    <row r="27" spans="1:8" ht="24.75" customHeight="1">
      <c r="A27" s="162" t="s">
        <v>409</v>
      </c>
      <c r="B27" s="61" t="s">
        <v>408</v>
      </c>
      <c r="C27" s="48" t="s">
        <v>552</v>
      </c>
      <c r="D27" s="43">
        <f>IF((Dati!$L144+Dati!$D144-Dati!$F144)&gt;0,Dati!K144/(Dati!$L144+Dati!$D144-Dati!$F144),0)</f>
        <v>0.6383040600476433</v>
      </c>
      <c r="E27" s="43">
        <f>IF((Dati!$L144+Dati!$E144-Dati!$G144)&gt;0,Dati!M144/(Dati!$L144+Dati!$E144-Dati!$G144),0)</f>
        <v>0.6182264000369005</v>
      </c>
      <c r="F27" s="43">
        <f>IF((Dati!$H144+Dati!$P144)&gt;0,(Dati!N144+Dati!O144)/(Dati!$H144+Dati!$P144),0)</f>
        <v>0.8306428613623967</v>
      </c>
      <c r="G27" s="43">
        <f>IF((Dati!$H144)&gt;0,(Dati!N144/Dati!$H144),0)</f>
        <v>0.8105027942262242</v>
      </c>
      <c r="H27" s="43">
        <f>IF((Dati!$P144)&gt;0,(Dati!O144/Dati!$P144),0)</f>
        <v>1</v>
      </c>
    </row>
    <row r="28" spans="1:8" ht="16.5" customHeight="1">
      <c r="A28" s="162" t="s">
        <v>409</v>
      </c>
      <c r="B28" s="58" t="s">
        <v>410</v>
      </c>
      <c r="C28" s="59" t="s">
        <v>212</v>
      </c>
      <c r="D28" s="43">
        <f>IF((Dati!$L145+Dati!$D145-Dati!$F145)&gt;0,Dati!K145/(Dati!$L145+Dati!$D145-Dati!$F145),0)</f>
        <v>1</v>
      </c>
      <c r="E28" s="43">
        <f>IF((Dati!$L145+Dati!$E145-Dati!$G145)&gt;0,Dati!M145/(Dati!$L145+Dati!$E145-Dati!$G145),0)</f>
        <v>1</v>
      </c>
      <c r="F28" s="43">
        <f>IF((Dati!$H145+Dati!$P145)&gt;0,(Dati!N145+Dati!O145)/(Dati!$H145+Dati!$P145),0)</f>
        <v>0</v>
      </c>
      <c r="G28" s="43">
        <f>IF((Dati!$H145)&gt;0,(Dati!N145/Dati!$H145),0)</f>
        <v>0</v>
      </c>
      <c r="H28" s="43">
        <f>IF((Dati!$P145)&gt;0,(Dati!O145/Dati!$P145),0)</f>
        <v>0</v>
      </c>
    </row>
    <row r="29" spans="1:8" ht="13.5" customHeight="1">
      <c r="A29" s="162"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2" t="s">
        <v>409</v>
      </c>
      <c r="B30" s="58" t="s">
        <v>401</v>
      </c>
      <c r="C30" s="59" t="s">
        <v>216</v>
      </c>
      <c r="D30" s="43">
        <f>IF((Dati!$L147+Dati!$D147-Dati!$F147)&gt;0,Dati!K147/(Dati!$L147+Dati!$D147-Dati!$F147),0)</f>
        <v>1.0459044756979825</v>
      </c>
      <c r="E30" s="43">
        <f>IF((Dati!$L147+Dati!$E147-Dati!$G147)&gt;0,Dati!M147/(Dati!$L147+Dati!$E147-Dati!$G147),0)</f>
        <v>1</v>
      </c>
      <c r="F30" s="43">
        <f>IF((Dati!$H147+Dati!$P147)&gt;0,(Dati!N147+Dati!O147)/(Dati!$H147+Dati!$P147),0)</f>
        <v>0.8623912418774224</v>
      </c>
      <c r="G30" s="43">
        <f>IF((Dati!$H147)&gt;0,(Dati!N147/Dati!$H147),0)</f>
        <v>0.8379328159052146</v>
      </c>
      <c r="H30" s="43">
        <f>IF((Dati!$P147)&gt;0,(Dati!O147/Dati!$P147),0)</f>
        <v>1</v>
      </c>
    </row>
    <row r="31" spans="1:8" ht="15" customHeight="1">
      <c r="A31" s="162" t="s">
        <v>409</v>
      </c>
      <c r="B31" s="58" t="s">
        <v>412</v>
      </c>
      <c r="C31" s="59" t="s">
        <v>218</v>
      </c>
      <c r="D31" s="43">
        <f>IF((Dati!$L148+Dati!$D148-Dati!$F148)&gt;0,Dati!K148/(Dati!$L148+Dati!$D148-Dati!$F148),0)</f>
        <v>1.1314494436972735</v>
      </c>
      <c r="E31" s="43">
        <f>IF((Dati!$L148+Dati!$E148-Dati!$G148)&gt;0,Dati!M148/(Dati!$L148+Dati!$E148-Dati!$G148),0)</f>
        <v>1</v>
      </c>
      <c r="F31" s="43">
        <f>IF((Dati!$H148+Dati!$P148)&gt;0,(Dati!N148+Dati!O148)/(Dati!$H148+Dati!$P148),0)</f>
        <v>0.723065735004645</v>
      </c>
      <c r="G31" s="43">
        <f>IF((Dati!$H148)&gt;0,(Dati!N148/Dati!$H148),0)</f>
        <v>0.6066322612890559</v>
      </c>
      <c r="H31" s="43">
        <f>IF((Dati!$P148)&gt;0,(Dati!O148/Dati!$P148),0)</f>
        <v>1</v>
      </c>
    </row>
    <row r="32" spans="1:8" ht="38.25" customHeight="1">
      <c r="A32" s="162" t="s">
        <v>409</v>
      </c>
      <c r="B32" s="174" t="s">
        <v>553</v>
      </c>
      <c r="C32" s="175"/>
      <c r="D32" s="43">
        <f>IF((Dati!$L149+Dati!$D149-Dati!$F149)&gt;0,Dati!K149/(Dati!$L149+Dati!$D149-Dati!$F149),0)</f>
        <v>1.1037698291122127</v>
      </c>
      <c r="E32" s="43">
        <f>IF((Dati!$L149+Dati!$E149-Dati!$G149)&gt;0,Dati!M149/(Dati!$L149+Dati!$E149-Dati!$G149),0)</f>
        <v>0.7625925989762139</v>
      </c>
      <c r="F32" s="43">
        <f>IF((Dati!$H149+Dati!$P149)&gt;0,(Dati!N149+Dati!O149)/(Dati!$H149+Dati!$P149),0)</f>
        <v>0.8518008568533985</v>
      </c>
      <c r="G32" s="43">
        <f>IF((Dati!$H149)&gt;0,(Dati!N149/Dati!$H149),0)</f>
        <v>0.829476375939692</v>
      </c>
      <c r="H32" s="43">
        <f>IF((Dati!$P149)&gt;0,(Dati!O149/Dati!$P149),0)</f>
        <v>0.9984304412955268</v>
      </c>
    </row>
    <row r="33" spans="1:8" ht="30" customHeight="1">
      <c r="A33" s="173" t="s">
        <v>554</v>
      </c>
      <c r="B33" s="61" t="s">
        <v>414</v>
      </c>
      <c r="C33" s="48" t="s">
        <v>222</v>
      </c>
      <c r="D33" s="43">
        <f>IF((Dati!$L150+Dati!$D150-Dati!$F150)&gt;0,Dati!K150/(Dati!$L150+Dati!$D150-Dati!$F150),0)</f>
        <v>0.8471740738957795</v>
      </c>
      <c r="E33" s="43">
        <f>IF((Dati!$L150+Dati!$E150-Dati!$G150)&gt;0,Dati!M150/(Dati!$L150+Dati!$E150-Dati!$G150),0)</f>
        <v>0.8462787472433653</v>
      </c>
      <c r="F33" s="43">
        <f>IF((Dati!$H150+Dati!$P150)&gt;0,(Dati!N150+Dati!O150)/(Dati!$H150+Dati!$P150),0)</f>
        <v>1</v>
      </c>
      <c r="G33" s="43">
        <f>IF((Dati!$H150)&gt;0,(Dati!N150/Dati!$H150),0)</f>
        <v>0</v>
      </c>
      <c r="H33" s="43">
        <f>IF((Dati!$P150)&gt;0,(Dati!O150/Dati!$P150),0)</f>
        <v>1</v>
      </c>
    </row>
    <row r="34" spans="1:8" ht="31.5" customHeight="1">
      <c r="A34" s="162" t="s">
        <v>413</v>
      </c>
      <c r="B34" s="61" t="s">
        <v>408</v>
      </c>
      <c r="C34" s="48" t="s">
        <v>537</v>
      </c>
      <c r="D34" s="43">
        <f>IF((Dati!$L151+Dati!$D151-Dati!$F151)&gt;0,Dati!K151/(Dati!$L151+Dati!$D151-Dati!$F151),0)</f>
        <v>1.0108561046569582</v>
      </c>
      <c r="E34" s="43">
        <f>IF((Dati!$L151+Dati!$E151-Dati!$G151)&gt;0,Dati!M151/(Dati!$L151+Dati!$E151-Dati!$G151),0)</f>
        <v>0.9999999999999998</v>
      </c>
      <c r="F34" s="43">
        <f>IF((Dati!$H151+Dati!$P151)&gt;0,(Dati!N151+Dati!O151)/(Dati!$H151+Dati!$P151),0)</f>
        <v>0.05068799246626391</v>
      </c>
      <c r="G34" s="43">
        <f>IF((Dati!$H151)&gt;0,(Dati!N151/Dati!$H151),0)</f>
        <v>0.044204358518572975</v>
      </c>
      <c r="H34" s="43">
        <f>IF((Dati!$P151)&gt;0,(Dati!O151/Dati!$P151),0)</f>
        <v>0.8717719641940919</v>
      </c>
    </row>
    <row r="35" spans="1:8" ht="55.5" customHeight="1">
      <c r="A35" s="162" t="s">
        <v>413</v>
      </c>
      <c r="B35" s="175" t="s">
        <v>555</v>
      </c>
      <c r="C35" s="175"/>
      <c r="D35" s="43">
        <f>IF((Dati!$L152+Dati!$D152-Dati!$F152)&gt;0,Dati!K152/(Dati!$L152+Dati!$D152-Dati!$F152),0)</f>
        <v>0.988813182547753</v>
      </c>
      <c r="E35" s="43">
        <f>IF((Dati!$L152+Dati!$E152-Dati!$G152)&gt;0,Dati!M152/(Dati!$L152+Dati!$E152-Dati!$G152),0)</f>
        <v>0.9796765381630029</v>
      </c>
      <c r="F35" s="43">
        <f>IF((Dati!$H152+Dati!$P152)&gt;0,(Dati!N152+Dati!O152)/(Dati!$H152+Dati!$P152),0)</f>
        <v>0.0794602470703977</v>
      </c>
      <c r="G35" s="43">
        <f>IF((Dati!$H152)&gt;0,(Dati!N152/Dati!$H152),0)</f>
        <v>0.044204358518572975</v>
      </c>
      <c r="H35" s="43">
        <f>IF((Dati!$P152)&gt;0,(Dati!O152/Dati!$P152),0)</f>
        <v>0.97430032304511</v>
      </c>
    </row>
    <row r="36" spans="1:8" ht="13.5" customHeight="1">
      <c r="A36" s="173" t="s">
        <v>556</v>
      </c>
      <c r="B36" s="62" t="s">
        <v>396</v>
      </c>
      <c r="C36" s="59" t="s">
        <v>228</v>
      </c>
      <c r="D36" s="43">
        <f>IF((Dati!$L153+Dati!$D153-Dati!$F153)&gt;0,Dati!K153/(Dati!$L153+Dati!$D153-Dati!$F153),0)</f>
        <v>1.3254907971590029</v>
      </c>
      <c r="E36" s="43">
        <f>IF((Dati!$L153+Dati!$E153-Dati!$G153)&gt;0,Dati!M153/(Dati!$L153+Dati!$E153-Dati!$G153),0)</f>
        <v>1</v>
      </c>
      <c r="F36" s="43">
        <f>IF((Dati!$H153+Dati!$P153)&gt;0,(Dati!N153+Dati!O153)/(Dati!$H153+Dati!$P153),0)</f>
        <v>0.8663152579487047</v>
      </c>
      <c r="G36" s="43">
        <f>IF((Dati!$H153)&gt;0,(Dati!N153/Dati!$H153),0)</f>
        <v>0.8458043332369368</v>
      </c>
      <c r="H36" s="43">
        <f>IF((Dati!$P153)&gt;0,(Dati!O153/Dati!$P153),0)</f>
        <v>0.9977160748125566</v>
      </c>
    </row>
    <row r="37" spans="1:8" ht="12" customHeight="1">
      <c r="A37" s="162" t="s">
        <v>415</v>
      </c>
      <c r="B37" s="62" t="s">
        <v>397</v>
      </c>
      <c r="C37" s="59" t="s">
        <v>230</v>
      </c>
      <c r="D37" s="43">
        <f>IF((Dati!$L154+Dati!$D154-Dati!$F154)&gt;0,Dati!K154/(Dati!$L154+Dati!$D154-Dati!$F154),0)</f>
        <v>1.0891184790844508</v>
      </c>
      <c r="E37" s="43">
        <f>IF((Dati!$L154+Dati!$E154-Dati!$G154)&gt;0,Dati!M154/(Dati!$L154+Dati!$E154-Dati!$G154),0)</f>
        <v>1</v>
      </c>
      <c r="F37" s="43">
        <f>IF((Dati!$H154+Dati!$P154)&gt;0,(Dati!N154+Dati!O154)/(Dati!$H154+Dati!$P154),0)</f>
        <v>0.7735036504399029</v>
      </c>
      <c r="G37" s="43">
        <f>IF((Dati!$H154)&gt;0,(Dati!N154/Dati!$H154),0)</f>
        <v>0.686823645325538</v>
      </c>
      <c r="H37" s="43">
        <f>IF((Dati!$P154)&gt;0,(Dati!O154/Dati!$P154),0)</f>
        <v>1</v>
      </c>
    </row>
    <row r="38" spans="1:8" ht="43.5" customHeight="1">
      <c r="A38" s="162" t="s">
        <v>415</v>
      </c>
      <c r="B38" s="174" t="s">
        <v>557</v>
      </c>
      <c r="C38" s="175"/>
      <c r="D38" s="43">
        <f>IF((Dati!$L155+Dati!$D155-Dati!$F155)&gt;0,Dati!K155/(Dati!$L155+Dati!$D155-Dati!$F155),0)</f>
        <v>1.307890104324804</v>
      </c>
      <c r="E38" s="43">
        <f>IF((Dati!$L155+Dati!$E155-Dati!$G155)&gt;0,Dati!M155/(Dati!$L155+Dati!$E155-Dati!$G155),0)</f>
        <v>1</v>
      </c>
      <c r="F38" s="43">
        <f>IF((Dati!$H155+Dati!$P155)&gt;0,(Dati!N155+Dati!O155)/(Dati!$H155+Dati!$P155),0)</f>
        <v>0.8526302801520514</v>
      </c>
      <c r="G38" s="43">
        <f>IF((Dati!$H155)&gt;0,(Dati!N155/Dati!$H155),0)</f>
        <v>0.8257191766287412</v>
      </c>
      <c r="H38" s="43">
        <f>IF((Dati!$P155)&gt;0,(Dati!O155/Dati!$P155),0)</f>
        <v>0.9983138660734862</v>
      </c>
    </row>
    <row r="39" spans="1:8" ht="25.5" customHeight="1">
      <c r="A39" s="173" t="s">
        <v>558</v>
      </c>
      <c r="B39" s="61" t="s">
        <v>414</v>
      </c>
      <c r="C39" s="48" t="s">
        <v>234</v>
      </c>
      <c r="D39" s="43">
        <f>IF((Dati!$L156+Dati!$D156-Dati!$F156)&gt;0,Dati!K156/(Dati!$L156+Dati!$D156-Dati!$F156),0)</f>
        <v>1.0460423133026968</v>
      </c>
      <c r="E39" s="43">
        <f>IF((Dati!$L156+Dati!$E156-Dati!$G156)&gt;0,Dati!M156/(Dati!$L156+Dati!$E156-Dati!$G156),0)</f>
        <v>1</v>
      </c>
      <c r="F39" s="43">
        <f>IF((Dati!$H156+Dati!$P156)&gt;0,(Dati!N156+Dati!O156)/(Dati!$H156+Dati!$P156),0)</f>
        <v>0.7929201114511487</v>
      </c>
      <c r="G39" s="43">
        <f>IF((Dati!$H156)&gt;0,(Dati!N156/Dati!$H156),0)</f>
        <v>0.758248936513417</v>
      </c>
      <c r="H39" s="43">
        <f>IF((Dati!$P156)&gt;0,(Dati!O156/Dati!$P156),0)</f>
        <v>1</v>
      </c>
    </row>
    <row r="40" spans="1:8" ht="29.25" customHeight="1">
      <c r="A40" s="162" t="s">
        <v>416</v>
      </c>
      <c r="B40" s="174" t="s">
        <v>559</v>
      </c>
      <c r="C40" s="175"/>
      <c r="D40" s="43">
        <f>IF((Dati!$L157+Dati!$D157-Dati!$F157)&gt;0,Dati!K157/(Dati!$L157+Dati!$D157-Dati!$F157),0)</f>
        <v>1.0460423133026968</v>
      </c>
      <c r="E40" s="43">
        <f>IF((Dati!$L157+Dati!$E157-Dati!$G157)&gt;0,Dati!M157/(Dati!$L157+Dati!$E157-Dati!$G157),0)</f>
        <v>1</v>
      </c>
      <c r="F40" s="43">
        <f>IF((Dati!$H157+Dati!$P157)&gt;0,(Dati!N157+Dati!O157)/(Dati!$H157+Dati!$P157),0)</f>
        <v>0.7929201114511487</v>
      </c>
      <c r="G40" s="43">
        <f>IF((Dati!$H157)&gt;0,(Dati!N157/Dati!$H157),0)</f>
        <v>0.758248936513417</v>
      </c>
      <c r="H40" s="43">
        <f>IF((Dati!$P157)&gt;0,(Dati!O157/Dati!$P157),0)</f>
        <v>1</v>
      </c>
    </row>
    <row r="41" spans="1:8" ht="25.5" customHeight="1">
      <c r="A41" s="173" t="s">
        <v>560</v>
      </c>
      <c r="B41" s="61" t="s">
        <v>414</v>
      </c>
      <c r="C41" s="48" t="s">
        <v>238</v>
      </c>
      <c r="D41" s="43">
        <f>IF((Dati!$L158+Dati!$D158-Dati!$F158)&gt;0,Dati!K158/(Dati!$L158+Dati!$D158-Dati!$F158),0)</f>
        <v>1.0095008506480292</v>
      </c>
      <c r="E41" s="43">
        <f>IF((Dati!$L158+Dati!$E158-Dati!$G158)&gt;0,Dati!M158/(Dati!$L158+Dati!$E158-Dati!$G158),0)</f>
        <v>0.22157928563319096</v>
      </c>
      <c r="F41" s="43">
        <f>IF((Dati!$H158+Dati!$P158)&gt;0,(Dati!N158+Dati!O158)/(Dati!$H158+Dati!$P158),0)</f>
        <v>0.6139092096464315</v>
      </c>
      <c r="G41" s="43">
        <f>IF((Dati!$H158)&gt;0,(Dati!N158/Dati!$H158),0)</f>
        <v>0.5778096682289511</v>
      </c>
      <c r="H41" s="43">
        <f>IF((Dati!$P158)&gt;0,(Dati!O158/Dati!$P158),0)</f>
        <v>0.9053078127367304</v>
      </c>
    </row>
    <row r="42" spans="1:8" ht="37.5" customHeight="1">
      <c r="A42" s="162" t="s">
        <v>417</v>
      </c>
      <c r="B42" s="61" t="s">
        <v>408</v>
      </c>
      <c r="C42" s="48" t="s">
        <v>561</v>
      </c>
      <c r="D42" s="43">
        <f>IF((Dati!$L159+Dati!$D159-Dati!$F159)&gt;0,Dati!K159/(Dati!$L159+Dati!$D159-Dati!$F159),0)</f>
        <v>1.0010117251898585</v>
      </c>
      <c r="E42" s="43">
        <f>IF((Dati!$L159+Dati!$E159-Dati!$G159)&gt;0,Dati!M159/(Dati!$L159+Dati!$E159-Dati!$G159),0)</f>
        <v>1</v>
      </c>
      <c r="F42" s="43">
        <f>IF((Dati!$H159+Dati!$P159)&gt;0,(Dati!N159+Dati!O159)/(Dati!$H159+Dati!$P159),0)</f>
        <v>0.8763193560851859</v>
      </c>
      <c r="G42" s="43">
        <f>IF((Dati!$H159)&gt;0,(Dati!N159/Dati!$H159),0)</f>
        <v>0.863377441831965</v>
      </c>
      <c r="H42" s="43">
        <f>IF((Dati!$P159)&gt;0,(Dati!O159/Dati!$P159),0)</f>
        <v>1</v>
      </c>
    </row>
    <row r="43" spans="1:8" ht="40.5" customHeight="1">
      <c r="A43" s="162" t="s">
        <v>417</v>
      </c>
      <c r="B43" s="174" t="s">
        <v>560</v>
      </c>
      <c r="C43" s="175"/>
      <c r="D43" s="43">
        <f>IF((Dati!$L160+Dati!$D160-Dati!$F160)&gt;0,Dati!K160/(Dati!$L160+Dati!$D160-Dati!$F160),0)</f>
        <v>1.0074576508964699</v>
      </c>
      <c r="E43" s="43">
        <f>IF((Dati!$L160+Dati!$E160-Dati!$G160)&gt;0,Dati!M160/(Dati!$L160+Dati!$E160-Dati!$G160),0)</f>
        <v>0.29969069859270325</v>
      </c>
      <c r="F43" s="43">
        <f>IF((Dati!$H160+Dati!$P160)&gt;0,(Dati!N160+Dati!O160)/(Dati!$H160+Dati!$P160),0)</f>
        <v>0.7874621969666338</v>
      </c>
      <c r="G43" s="43">
        <f>IF((Dati!$H160)&gt;0,(Dati!N160/Dati!$H160),0)</f>
        <v>0.767780126203414</v>
      </c>
      <c r="H43" s="43">
        <f>IF((Dati!$P160)&gt;0,(Dati!O160/Dati!$P160),0)</f>
        <v>0.9646473883375977</v>
      </c>
    </row>
    <row r="44" spans="1:8" ht="12.75" customHeight="1">
      <c r="A44" s="173" t="s">
        <v>562</v>
      </c>
      <c r="B44" s="58" t="s">
        <v>396</v>
      </c>
      <c r="C44" s="59" t="s">
        <v>244</v>
      </c>
      <c r="D44" s="43">
        <f>IF((Dati!$L161+Dati!$D161-Dati!$F161)&gt;0,Dati!K161/(Dati!$L161+Dati!$D161-Dati!$F161),0)</f>
        <v>0</v>
      </c>
      <c r="E44" s="43">
        <f>IF((Dati!$L161+Dati!$E161-Dati!$G161)&gt;0,Dati!M161/(Dati!$L161+Dati!$E161-Dati!$G161),0)</f>
        <v>0</v>
      </c>
      <c r="F44" s="43">
        <f>IF((Dati!$H161+Dati!$P161)&gt;0,(Dati!N161+Dati!O161)/(Dati!$H161+Dati!$P161),0)</f>
        <v>0</v>
      </c>
      <c r="G44" s="43">
        <f>IF((Dati!$H161)&gt;0,(Dati!N161/Dati!$H161),0)</f>
        <v>0</v>
      </c>
      <c r="H44" s="43">
        <f>IF((Dati!$P161)&gt;0,(Dati!O161/Dati!$P161),0)</f>
        <v>0</v>
      </c>
    </row>
    <row r="45" spans="1:8" ht="24.75" customHeight="1">
      <c r="A45" s="162" t="s">
        <v>418</v>
      </c>
      <c r="B45" s="61" t="s">
        <v>408</v>
      </c>
      <c r="C45" s="48" t="s">
        <v>563</v>
      </c>
      <c r="D45" s="43">
        <f>IF((Dati!$L162+Dati!$D162-Dati!$F162)&gt;0,Dati!K162/(Dati!$L162+Dati!$D162-Dati!$F162),0)</f>
        <v>1.0685392942528236</v>
      </c>
      <c r="E45" s="43">
        <f>IF((Dati!$L162+Dati!$E162-Dati!$G162)&gt;0,Dati!M162/(Dati!$L162+Dati!$E162-Dati!$G162),0)</f>
        <v>1</v>
      </c>
      <c r="F45" s="43">
        <f>IF((Dati!$H162+Dati!$P162)&gt;0,(Dati!N162+Dati!O162)/(Dati!$H162+Dati!$P162),0)</f>
        <v>0.910995486709927</v>
      </c>
      <c r="G45" s="43">
        <f>IF((Dati!$H162)&gt;0,(Dati!N162/Dati!$H162),0)</f>
        <v>0.8957507355048061</v>
      </c>
      <c r="H45" s="43">
        <f>IF((Dati!$P162)&gt;0,(Dati!O162/Dati!$P162),0)</f>
        <v>1</v>
      </c>
    </row>
    <row r="46" spans="1:8" ht="12" customHeight="1">
      <c r="A46" s="162" t="s">
        <v>418</v>
      </c>
      <c r="B46" s="58" t="s">
        <v>419</v>
      </c>
      <c r="C46" s="59" t="s">
        <v>248</v>
      </c>
      <c r="D46" s="43">
        <f>IF((Dati!$L163+Dati!$D163-Dati!$F163)&gt;0,Dati!K163/(Dati!$L163+Dati!$D163-Dati!$F163),0)</f>
        <v>1.000333467169887</v>
      </c>
      <c r="E46" s="43">
        <f>IF((Dati!$L163+Dati!$E163-Dati!$G163)&gt;0,Dati!M163/(Dati!$L163+Dati!$E163-Dati!$G163),0)</f>
        <v>1</v>
      </c>
      <c r="F46" s="43">
        <f>IF((Dati!$H163+Dati!$P163)&gt;0,(Dati!N163+Dati!O163)/(Dati!$H163+Dati!$P163),0)</f>
        <v>0.863837986717567</v>
      </c>
      <c r="G46" s="43">
        <f>IF((Dati!$H163)&gt;0,(Dati!N163/Dati!$H163),0)</f>
        <v>0.8316396913443714</v>
      </c>
      <c r="H46" s="43">
        <f>IF((Dati!$P163)&gt;0,(Dati!O163/Dati!$P163),0)</f>
        <v>1</v>
      </c>
    </row>
    <row r="47" spans="1:8" ht="12" customHeight="1">
      <c r="A47" s="162" t="s">
        <v>418</v>
      </c>
      <c r="B47" s="58" t="s">
        <v>410</v>
      </c>
      <c r="C47" s="59" t="s">
        <v>250</v>
      </c>
      <c r="D47" s="43">
        <f>IF((Dati!$L164+Dati!$D164-Dati!$F164)&gt;0,Dati!K164/(Dati!$L164+Dati!$D164-Dati!$F164),0)</f>
        <v>1.000003385648372</v>
      </c>
      <c r="E47" s="43">
        <f>IF((Dati!$L164+Dati!$E164-Dati!$G164)&gt;0,Dati!M164/(Dati!$L164+Dati!$E164-Dati!$G164),0)</f>
        <v>1</v>
      </c>
      <c r="F47" s="43">
        <f>IF((Dati!$H164+Dati!$P164)&gt;0,(Dati!N164+Dati!O164)/(Dati!$H164+Dati!$P164),0)</f>
        <v>0.820501240448426</v>
      </c>
      <c r="G47" s="43">
        <f>IF((Dati!$H164)&gt;0,(Dati!N164/Dati!$H164),0)</f>
        <v>0.820501240448426</v>
      </c>
      <c r="H47" s="43">
        <f>IF((Dati!$P164)&gt;0,(Dati!O164/Dati!$P164),0)</f>
        <v>0</v>
      </c>
    </row>
    <row r="48" spans="1:8" ht="45.75" customHeight="1">
      <c r="A48" s="162" t="s">
        <v>418</v>
      </c>
      <c r="B48" s="61" t="s">
        <v>400</v>
      </c>
      <c r="C48" s="48" t="s">
        <v>564</v>
      </c>
      <c r="D48" s="43">
        <f>IF((Dati!$L165+Dati!$D165-Dati!$F165)&gt;0,Dati!K165/(Dati!$L165+Dati!$D165-Dati!$F165),0)</f>
        <v>1</v>
      </c>
      <c r="E48" s="43">
        <f>IF((Dati!$L165+Dati!$E165-Dati!$G165)&gt;0,Dati!M165/(Dati!$L165+Dati!$E165-Dati!$G165),0)</f>
        <v>1</v>
      </c>
      <c r="F48" s="43">
        <f>IF((Dati!$H165+Dati!$P165)&gt;0,(Dati!N165+Dati!O165)/(Dati!$H165+Dati!$P165),0)</f>
        <v>1</v>
      </c>
      <c r="G48" s="43">
        <f>IF((Dati!$H165)&gt;0,(Dati!N165/Dati!$H165),0)</f>
        <v>1</v>
      </c>
      <c r="H48" s="43">
        <f>IF((Dati!$P165)&gt;0,(Dati!O165/Dati!$P165),0)</f>
        <v>0</v>
      </c>
    </row>
    <row r="49" spans="1:8" ht="33.75" customHeight="1">
      <c r="A49" s="162"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2"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2" t="s">
        <v>418</v>
      </c>
      <c r="B51" s="61" t="s">
        <v>421</v>
      </c>
      <c r="C51" s="48" t="s">
        <v>567</v>
      </c>
      <c r="D51" s="43">
        <f>IF((Dati!$L168+Dati!$D168-Dati!$F168)&gt;0,Dati!K168/(Dati!$L168+Dati!$D168-Dati!$F168),0)</f>
        <v>0</v>
      </c>
      <c r="E51" s="43">
        <f>IF((Dati!$L168+Dati!$E168-Dati!$G168)&gt;0,Dati!M168/(Dati!$L168+Dati!$E168-Dati!$G168),0)</f>
        <v>0</v>
      </c>
      <c r="F51" s="43">
        <f>IF((Dati!$H168+Dati!$P168)&gt;0,(Dati!N168+Dati!O168)/(Dati!$H168+Dati!$P168),0)</f>
        <v>0</v>
      </c>
      <c r="G51" s="43">
        <f>IF((Dati!$H168)&gt;0,(Dati!N168/Dati!$H168),0)</f>
        <v>0</v>
      </c>
      <c r="H51" s="43">
        <f>IF((Dati!$P168)&gt;0,(Dati!O168/Dati!$P168),0)</f>
        <v>0</v>
      </c>
    </row>
    <row r="52" spans="1:8" ht="47.25" customHeight="1">
      <c r="A52" s="162" t="s">
        <v>418</v>
      </c>
      <c r="B52" s="175" t="s">
        <v>568</v>
      </c>
      <c r="C52" s="175"/>
      <c r="D52" s="43">
        <f>IF((Dati!$L169+Dati!$D169-Dati!$F169)&gt;0,Dati!K169/(Dati!$L169+Dati!$D169-Dati!$F169),0)</f>
        <v>1.0115256911708634</v>
      </c>
      <c r="E52" s="43">
        <f>IF((Dati!$L169+Dati!$E169-Dati!$G169)&gt;0,Dati!M169/(Dati!$L169+Dati!$E169-Dati!$G169),0)</f>
        <v>1</v>
      </c>
      <c r="F52" s="43">
        <f>IF((Dati!$H169+Dati!$P169)&gt;0,(Dati!N169+Dati!O169)/(Dati!$H169+Dati!$P169),0)</f>
        <v>0.8711524140294952</v>
      </c>
      <c r="G52" s="43">
        <f>IF((Dati!$H169)&gt;0,(Dati!N169/Dati!$H169),0)</f>
        <v>0.8429441264181321</v>
      </c>
      <c r="H52" s="43">
        <f>IF((Dati!$P169)&gt;0,(Dati!O169/Dati!$P169),0)</f>
        <v>1</v>
      </c>
    </row>
    <row r="53" spans="1:8" ht="18.75" customHeight="1">
      <c r="A53" s="173"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2" t="s">
        <v>422</v>
      </c>
      <c r="B54" s="58" t="s">
        <v>397</v>
      </c>
      <c r="C54" s="59" t="s">
        <v>264</v>
      </c>
      <c r="D54" s="43">
        <f>IF((Dati!$L171+Dati!$D171-Dati!$F171)&gt;0,Dati!K171/(Dati!$L171+Dati!$D171-Dati!$F171),0)</f>
        <v>1.0000006680783162</v>
      </c>
      <c r="E54" s="43">
        <f>IF((Dati!$L171+Dati!$E171-Dati!$G171)&gt;0,Dati!M171/(Dati!$L171+Dati!$E171-Dati!$G171),0)</f>
        <v>1</v>
      </c>
      <c r="F54" s="43">
        <f>IF((Dati!$H171+Dati!$P171)&gt;0,(Dati!N171+Dati!O171)/(Dati!$H171+Dati!$P171),0)</f>
        <v>0.9285714285714286</v>
      </c>
      <c r="G54" s="43">
        <f>IF((Dati!$H171)&gt;0,(Dati!N171/Dati!$H171),0)</f>
        <v>0.9166666666666666</v>
      </c>
      <c r="H54" s="43">
        <f>IF((Dati!$P171)&gt;0,(Dati!O171/Dati!$P171),0)</f>
        <v>1</v>
      </c>
    </row>
    <row r="55" spans="1:8" ht="16.5" customHeight="1">
      <c r="A55" s="162"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2"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2" t="s">
        <v>422</v>
      </c>
      <c r="B57" s="63" t="s">
        <v>411</v>
      </c>
      <c r="C57" s="48" t="s">
        <v>270</v>
      </c>
      <c r="D57" s="43">
        <f>IF((Dati!$L174+Dati!$D174-Dati!$F174)&gt;0,Dati!K174/(Dati!$L174+Dati!$D174-Dati!$F174),0)</f>
        <v>1.067089147802126</v>
      </c>
      <c r="E57" s="43">
        <f>IF((Dati!$L174+Dati!$E174-Dati!$G174)&gt;0,Dati!M174/(Dati!$L174+Dati!$E174-Dati!$G174),0)</f>
        <v>0.9999999999999999</v>
      </c>
      <c r="F57" s="43">
        <f>IF((Dati!$H174+Dati!$P174)&gt;0,(Dati!N174+Dati!O174)/(Dati!$H174+Dati!$P174),0)</f>
        <v>0.8794913988195331</v>
      </c>
      <c r="G57" s="43">
        <f>IF((Dati!$H174)&gt;0,(Dati!N174/Dati!$H174),0)</f>
        <v>0.8689392934327492</v>
      </c>
      <c r="H57" s="43">
        <f>IF((Dati!$P174)&gt;0,(Dati!O174/Dati!$P174),0)</f>
        <v>1</v>
      </c>
    </row>
    <row r="58" spans="1:8" ht="32.25" customHeight="1">
      <c r="A58" s="162" t="s">
        <v>422</v>
      </c>
      <c r="B58" s="179" t="s">
        <v>570</v>
      </c>
      <c r="C58" s="180"/>
      <c r="D58" s="43">
        <f>IF((Dati!$L175+Dati!$D175-Dati!$F175)&gt;0,Dati!K175/(Dati!$L175+Dati!$D175-Dati!$F175),0)</f>
        <v>1.0659315142441133</v>
      </c>
      <c r="E58" s="43">
        <f>IF((Dati!$L175+Dati!$E175-Dati!$G175)&gt;0,Dati!M175/(Dati!$L175+Dati!$E175-Dati!$G175),0)</f>
        <v>1</v>
      </c>
      <c r="F58" s="43">
        <f>IF((Dati!$H175+Dati!$P175)&gt;0,(Dati!N175+Dati!O175)/(Dati!$H175+Dati!$P175),0)</f>
        <v>0.8806302734694581</v>
      </c>
      <c r="G58" s="43">
        <f>IF((Dati!$H175)&gt;0,(Dati!N175/Dati!$H175),0)</f>
        <v>0.869973316290496</v>
      </c>
      <c r="H58" s="43">
        <f>IF((Dati!$P175)&gt;0,(Dati!O175/Dati!$P175),0)</f>
        <v>1</v>
      </c>
    </row>
    <row r="59" spans="1:8" ht="12.75" customHeight="1">
      <c r="A59" s="173" t="s">
        <v>571</v>
      </c>
      <c r="B59" s="58" t="s">
        <v>396</v>
      </c>
      <c r="C59" s="59" t="s">
        <v>273</v>
      </c>
      <c r="D59" s="43">
        <f>IF((Dati!$L176+Dati!$D176-Dati!$F176)&gt;0,Dati!K176/(Dati!$L176+Dati!$D176-Dati!$F176),0)</f>
        <v>1.028237238669582</v>
      </c>
      <c r="E59" s="43">
        <f>IF((Dati!$L176+Dati!$E176-Dati!$G176)&gt;0,Dati!M176/(Dati!$L176+Dati!$E176-Dati!$G176),0)</f>
        <v>0.9999999999999998</v>
      </c>
      <c r="F59" s="43">
        <f>IF((Dati!$H176+Dati!$P176)&gt;0,(Dati!N176+Dati!O176)/(Dati!$H176+Dati!$P176),0)</f>
        <v>0.9155581904458769</v>
      </c>
      <c r="G59" s="43">
        <f>IF((Dati!$H176)&gt;0,(Dati!N176/Dati!$H176),0)</f>
        <v>0.9104785717290901</v>
      </c>
      <c r="H59" s="43">
        <f>IF((Dati!$P176)&gt;0,(Dati!O176/Dati!$P176),0)</f>
        <v>1</v>
      </c>
    </row>
    <row r="60" spans="1:8" ht="24.75" customHeight="1">
      <c r="A60" s="162"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2" t="s">
        <v>423</v>
      </c>
      <c r="B61" s="174" t="s">
        <v>573</v>
      </c>
      <c r="C61" s="175"/>
      <c r="D61" s="43">
        <f>IF((Dati!$L178+Dati!$D178-Dati!$F178)&gt;0,Dati!K178/(Dati!$L178+Dati!$D178-Dati!$F178),0)</f>
        <v>1.028237238669582</v>
      </c>
      <c r="E61" s="43">
        <f>IF((Dati!$L178+Dati!$E178-Dati!$G178)&gt;0,Dati!M178/(Dati!$L178+Dati!$E178-Dati!$G178),0)</f>
        <v>0.9999999999999998</v>
      </c>
      <c r="F61" s="43">
        <f>IF((Dati!$H178+Dati!$P178)&gt;0,(Dati!N178+Dati!O178)/(Dati!$H178+Dati!$P178),0)</f>
        <v>0.9155581904458769</v>
      </c>
      <c r="G61" s="43">
        <f>IF((Dati!$H178)&gt;0,(Dati!N178/Dati!$H178),0)</f>
        <v>0.9104785717290901</v>
      </c>
      <c r="H61" s="43">
        <f>IF((Dati!$P178)&gt;0,(Dati!O178/Dati!$P178),0)</f>
        <v>1</v>
      </c>
    </row>
    <row r="62" spans="1:8" ht="30.75" customHeight="1">
      <c r="A62" s="173" t="s">
        <v>574</v>
      </c>
      <c r="B62" s="61" t="s">
        <v>414</v>
      </c>
      <c r="C62" s="48" t="s">
        <v>278</v>
      </c>
      <c r="D62" s="43">
        <f>IF((Dati!$L179+Dati!$D179-Dati!$F179)&gt;0,Dati!K179/(Dati!$L179+Dati!$D179-Dati!$F179),0)</f>
        <v>1.114742454072244</v>
      </c>
      <c r="E62" s="43">
        <f>IF((Dati!$L179+Dati!$E179-Dati!$G179)&gt;0,Dati!M179/(Dati!$L179+Dati!$E179-Dati!$G179),0)</f>
        <v>0.9841936205259705</v>
      </c>
      <c r="F62" s="43">
        <f>IF((Dati!$H179+Dati!$P179)&gt;0,(Dati!N179+Dati!O179)/(Dati!$H179+Dati!$P179),0)</f>
        <v>0.7595508465980478</v>
      </c>
      <c r="G62" s="43">
        <f>IF((Dati!$H179)&gt;0,(Dati!N179/Dati!$H179),0)</f>
        <v>0.7228900753816986</v>
      </c>
      <c r="H62" s="43">
        <f>IF((Dati!$P179)&gt;0,(Dati!O179/Dati!$P179),0)</f>
        <v>1</v>
      </c>
    </row>
    <row r="63" spans="1:8" ht="24.75" customHeight="1">
      <c r="A63" s="162" t="s">
        <v>424</v>
      </c>
      <c r="B63" s="58" t="s">
        <v>397</v>
      </c>
      <c r="C63" s="59" t="s">
        <v>280</v>
      </c>
      <c r="D63" s="43">
        <f>IF((Dati!$L180+Dati!$D180-Dati!$F180)&gt;0,Dati!K180/(Dati!$L180+Dati!$D180-Dati!$F180),0)</f>
        <v>1.0306164995620242</v>
      </c>
      <c r="E63" s="43">
        <f>IF((Dati!$L180+Dati!$E180-Dati!$G180)&gt;0,Dati!M180/(Dati!$L180+Dati!$E180-Dati!$G180),0)</f>
        <v>1</v>
      </c>
      <c r="F63" s="43">
        <f>IF((Dati!$H180+Dati!$P180)&gt;0,(Dati!N180+Dati!O180)/(Dati!$H180+Dati!$P180),0)</f>
        <v>0.999475678341964</v>
      </c>
      <c r="G63" s="43">
        <f>IF((Dati!$H180)&gt;0,(Dati!N180/Dati!$H180),0)</f>
        <v>0.9993940510075472</v>
      </c>
      <c r="H63" s="43">
        <f>IF((Dati!$P180)&gt;0,(Dati!O180/Dati!$P180),0)</f>
        <v>1</v>
      </c>
    </row>
    <row r="64" spans="1:8" ht="21.75" customHeight="1">
      <c r="A64" s="162" t="s">
        <v>424</v>
      </c>
      <c r="B64" s="58" t="s">
        <v>419</v>
      </c>
      <c r="C64" s="59" t="s">
        <v>282</v>
      </c>
      <c r="D64" s="43">
        <f>IF((Dati!$L181+Dati!$D181-Dati!$F181)&gt;0,Dati!K181/(Dati!$L181+Dati!$D181-Dati!$F181),0)</f>
        <v>1.0328693884152234</v>
      </c>
      <c r="E64" s="43">
        <f>IF((Dati!$L181+Dati!$E181-Dati!$G181)&gt;0,Dati!M181/(Dati!$L181+Dati!$E181-Dati!$G181),0)</f>
        <v>0.9999999999999998</v>
      </c>
      <c r="F64" s="43">
        <f>IF((Dati!$H181+Dati!$P181)&gt;0,(Dati!N181+Dati!O181)/(Dati!$H181+Dati!$P181),0)</f>
        <v>0.8216418105230574</v>
      </c>
      <c r="G64" s="43">
        <f>IF((Dati!$H181)&gt;0,(Dati!N181/Dati!$H181),0)</f>
        <v>0.8044503391590893</v>
      </c>
      <c r="H64" s="43">
        <f>IF((Dati!$P181)&gt;0,(Dati!O181/Dati!$P181),0)</f>
        <v>0.9066492889032429</v>
      </c>
    </row>
    <row r="65" spans="1:8" ht="30" customHeight="1">
      <c r="A65" s="162" t="s">
        <v>424</v>
      </c>
      <c r="B65" s="61" t="s">
        <v>399</v>
      </c>
      <c r="C65" s="48" t="s">
        <v>575</v>
      </c>
      <c r="D65" s="43">
        <f>IF((Dati!$L182+Dati!$D182-Dati!$F182)&gt;0,Dati!K182/(Dati!$L182+Dati!$D182-Dati!$F182),0)</f>
        <v>2.170903668861134</v>
      </c>
      <c r="E65" s="43">
        <f>IF((Dati!$L182+Dati!$E182-Dati!$G182)&gt;0,Dati!M182/(Dati!$L182+Dati!$E182-Dati!$G182),0)</f>
        <v>1.0000000000000002</v>
      </c>
      <c r="F65" s="43">
        <f>IF((Dati!$H182+Dati!$P182)&gt;0,(Dati!N182+Dati!O182)/(Dati!$H182+Dati!$P182),0)</f>
        <v>0.5215680095142777</v>
      </c>
      <c r="G65" s="43">
        <f>IF((Dati!$H182)&gt;0,(Dati!N182/Dati!$H182),0)</f>
        <v>0.3444165372603074</v>
      </c>
      <c r="H65" s="43">
        <f>IF((Dati!$P182)&gt;0,(Dati!O182/Dati!$P182),0)</f>
        <v>0.9999995287819958</v>
      </c>
    </row>
    <row r="66" spans="1:8" ht="22.5" customHeight="1">
      <c r="A66" s="162" t="s">
        <v>424</v>
      </c>
      <c r="B66" s="58" t="s">
        <v>411</v>
      </c>
      <c r="C66" s="59" t="s">
        <v>286</v>
      </c>
      <c r="D66" s="43">
        <f>IF((Dati!$L183+Dati!$D183-Dati!$F183)&gt;0,Dati!K183/(Dati!$L183+Dati!$D183-Dati!$F183),0)</f>
        <v>1.1954018907747468</v>
      </c>
      <c r="E66" s="43">
        <f>IF((Dati!$L183+Dati!$E183-Dati!$G183)&gt;0,Dati!M183/(Dati!$L183+Dati!$E183-Dati!$G183),0)</f>
        <v>1.0000000000000002</v>
      </c>
      <c r="F66" s="43">
        <f>IF((Dati!$H183+Dati!$P183)&gt;0,(Dati!N183+Dati!O183)/(Dati!$H183+Dati!$P183),0)</f>
        <v>0.9987013211129498</v>
      </c>
      <c r="G66" s="43">
        <f>IF((Dati!$H183)&gt;0,(Dati!N183/Dati!$H183),0)</f>
        <v>1</v>
      </c>
      <c r="H66" s="43">
        <f>IF((Dati!$P183)&gt;0,(Dati!O183/Dati!$P183),0)</f>
        <v>0.9986569393177313</v>
      </c>
    </row>
    <row r="67" spans="1:8" ht="29.25" customHeight="1">
      <c r="A67" s="162"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2" t="s">
        <v>424</v>
      </c>
      <c r="B68" s="61" t="s">
        <v>402</v>
      </c>
      <c r="C68" s="48" t="s">
        <v>539</v>
      </c>
      <c r="D68" s="43">
        <f>IF((Dati!$L185+Dati!$D185-Dati!$F185)&gt;0,Dati!K185/(Dati!$L185+Dati!$D185-Dati!$F185),0)</f>
        <v>1.0017123732464543</v>
      </c>
      <c r="E68" s="43">
        <f>IF((Dati!$L185+Dati!$E185-Dati!$G185)&gt;0,Dati!M185/(Dati!$L185+Dati!$E185-Dati!$G185),0)</f>
        <v>0.9999999999999999</v>
      </c>
      <c r="F68" s="43">
        <f>IF((Dati!$H185+Dati!$P185)&gt;0,(Dati!N185+Dati!O185)/(Dati!$H185+Dati!$P185),0)</f>
        <v>0.7073906618900733</v>
      </c>
      <c r="G68" s="43">
        <f>IF((Dati!$H185)&gt;0,(Dati!N185/Dati!$H185),0)</f>
        <v>0.6262142862725211</v>
      </c>
      <c r="H68" s="43">
        <f>IF((Dati!$P185)&gt;0,(Dati!O185/Dati!$P185),0)</f>
        <v>1</v>
      </c>
    </row>
    <row r="69" spans="1:8" ht="30.75" customHeight="1">
      <c r="A69" s="162" t="s">
        <v>424</v>
      </c>
      <c r="B69" s="61" t="s">
        <v>421</v>
      </c>
      <c r="C69" s="48" t="s">
        <v>292</v>
      </c>
      <c r="D69" s="43">
        <f>IF((Dati!$L186+Dati!$D186-Dati!$F186)&gt;0,Dati!K186/(Dati!$L186+Dati!$D186-Dati!$F186),0)</f>
        <v>1.244910195280986</v>
      </c>
      <c r="E69" s="43">
        <f>IF((Dati!$L186+Dati!$E186-Dati!$G186)&gt;0,Dati!M186/(Dati!$L186+Dati!$E186-Dati!$G186),0)</f>
        <v>1.0000000000000002</v>
      </c>
      <c r="F69" s="43">
        <f>IF((Dati!$H186+Dati!$P186)&gt;0,(Dati!N186+Dati!O186)/(Dati!$H186+Dati!$P186),0)</f>
        <v>0.6809424498322735</v>
      </c>
      <c r="G69" s="43">
        <f>IF((Dati!$H186)&gt;0,(Dati!N186/Dati!$H186),0)</f>
        <v>0.590939475500564</v>
      </c>
      <c r="H69" s="43">
        <f>IF((Dati!$P186)&gt;0,(Dati!O186/Dati!$P186),0)</f>
        <v>1</v>
      </c>
    </row>
    <row r="70" spans="1:8" ht="30.75" customHeight="1">
      <c r="A70" s="162" t="s">
        <v>424</v>
      </c>
      <c r="B70" s="61" t="s">
        <v>404</v>
      </c>
      <c r="C70" s="48" t="s">
        <v>294</v>
      </c>
      <c r="D70" s="43">
        <f>IF((Dati!$L187+Dati!$D187-Dati!$F187)&gt;0,Dati!K187/(Dati!$L187+Dati!$D187-Dati!$F187),0)</f>
        <v>1.0138728756342146</v>
      </c>
      <c r="E70" s="43">
        <f>IF((Dati!$L187+Dati!$E187-Dati!$G187)&gt;0,Dati!M187/(Dati!$L187+Dati!$E187-Dati!$G187),0)</f>
        <v>0.9999999999999998</v>
      </c>
      <c r="F70" s="43">
        <f>IF((Dati!$H187+Dati!$P187)&gt;0,(Dati!N187+Dati!O187)/(Dati!$H187+Dati!$P187),0)</f>
        <v>0.8050824752621395</v>
      </c>
      <c r="G70" s="43">
        <f>IF((Dati!$H187)&gt;0,(Dati!N187/Dati!$H187),0)</f>
        <v>0.7249059298247492</v>
      </c>
      <c r="H70" s="43">
        <f>IF((Dati!$P187)&gt;0,(Dati!O187/Dati!$P187),0)</f>
        <v>1</v>
      </c>
    </row>
    <row r="71" spans="1:8" ht="43.5" customHeight="1">
      <c r="A71" s="162" t="s">
        <v>424</v>
      </c>
      <c r="B71" s="174" t="s">
        <v>576</v>
      </c>
      <c r="C71" s="175"/>
      <c r="D71" s="43">
        <f>IF((Dati!$L188+Dati!$D188-Dati!$F188)&gt;0,Dati!K188/(Dati!$L188+Dati!$D188-Dati!$F188),0)</f>
        <v>1.0467938436675484</v>
      </c>
      <c r="E71" s="43">
        <f>IF((Dati!$L188+Dati!$E188-Dati!$G188)&gt;0,Dati!M188/(Dati!$L188+Dati!$E188-Dati!$G188),0)</f>
        <v>0.9977856137844716</v>
      </c>
      <c r="F71" s="43">
        <f>IF((Dati!$H188+Dati!$P188)&gt;0,(Dati!N188+Dati!O188)/(Dati!$H188+Dati!$P188),0)</f>
        <v>0.7499774193911968</v>
      </c>
      <c r="G71" s="43">
        <f>IF((Dati!$H188)&gt;0,(Dati!N188/Dati!$H188),0)</f>
        <v>0.6839861988074106</v>
      </c>
      <c r="H71" s="43">
        <f>IF((Dati!$P188)&gt;0,(Dati!O188/Dati!$P188),0)</f>
        <v>0.9900331147255034</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8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8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8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8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8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82"/>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83"/>
      <c r="B79" s="174" t="s">
        <v>583</v>
      </c>
      <c r="C79" s="175"/>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84"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82"/>
      <c r="B81" s="61" t="s">
        <v>408</v>
      </c>
      <c r="C81" s="48" t="s">
        <v>316</v>
      </c>
      <c r="D81" s="43">
        <f>IF((Dati!$L198+Dati!$D198-Dati!$F198)&gt;0,Dati!K198/(Dati!$L198+Dati!$D198-Dati!$F198),0)</f>
        <v>1.0311418691120793</v>
      </c>
      <c r="E81" s="43">
        <f>IF((Dati!$L198+Dati!$E198-Dati!$G198)&gt;0,Dati!M198/(Dati!$L198+Dati!$E198-Dati!$G198),0)</f>
        <v>1</v>
      </c>
      <c r="F81" s="43">
        <f>IF((Dati!$H198+Dati!$P198)&gt;0,(Dati!N198+Dati!O198)/(Dati!$H198+Dati!$P198),0)</f>
        <v>0.8910451875797357</v>
      </c>
      <c r="G81" s="43">
        <f>IF((Dati!$H198)&gt;0,(Dati!N198/Dati!$H198),0)</f>
        <v>0.8680770262179707</v>
      </c>
      <c r="H81" s="43">
        <f>IF((Dati!$P198)&gt;0,(Dati!O198/Dati!$P198),0)</f>
        <v>0.927235162972121</v>
      </c>
    </row>
    <row r="82" spans="1:8" ht="27.75" customHeight="1">
      <c r="A82" s="182"/>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82"/>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83"/>
      <c r="B84" s="175" t="s">
        <v>584</v>
      </c>
      <c r="C84" s="175"/>
      <c r="D84" s="43">
        <f>IF((Dati!$L201+Dati!$D201-Dati!$F201)&gt;0,Dati!K201/(Dati!$L201+Dati!$D201-Dati!$F201),0)</f>
        <v>1.0311418691120793</v>
      </c>
      <c r="E84" s="43">
        <f>IF((Dati!$L201+Dati!$E201-Dati!$G201)&gt;0,Dati!M201/(Dati!$L201+Dati!$E201-Dati!$G201),0)</f>
        <v>1</v>
      </c>
      <c r="F84" s="43">
        <f>IF((Dati!$H201+Dati!$P201)&gt;0,(Dati!N201+Dati!O201)/(Dati!$H201+Dati!$P201),0)</f>
        <v>0.8910451875797357</v>
      </c>
      <c r="G84" s="43">
        <f>IF((Dati!$H201)&gt;0,(Dati!N201/Dati!$H201),0)</f>
        <v>0.8680770262179707</v>
      </c>
      <c r="H84" s="43">
        <f>IF((Dati!$P201)&gt;0,(Dati!O201/Dati!$P201),0)</f>
        <v>0.927235162972121</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82"/>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82"/>
      <c r="B87" s="61" t="s">
        <v>398</v>
      </c>
      <c r="C87" s="48" t="s">
        <v>585</v>
      </c>
      <c r="D87" s="43">
        <f>IF((Dati!$L204+Dati!$D204-Dati!$F204)&gt;0,Dati!K204/(Dati!$L204+Dati!$D204-Dati!$F204),0)</f>
        <v>1.4921425108112472</v>
      </c>
      <c r="E87" s="43">
        <f>IF((Dati!$L204+Dati!$E204-Dati!$G204)&gt;0,Dati!M204/(Dati!$L204+Dati!$E204-Dati!$G204),0)</f>
        <v>1</v>
      </c>
      <c r="F87" s="43">
        <f>IF((Dati!$H204+Dati!$P204)&gt;0,(Dati!N204+Dati!O204)/(Dati!$H204+Dati!$P204),0)</f>
        <v>0.7308685048067983</v>
      </c>
      <c r="G87" s="43">
        <f>IF((Dati!$H204)&gt;0,(Dati!N204/Dati!$H204),0)</f>
        <v>0.5779788891784292</v>
      </c>
      <c r="H87" s="43">
        <f>IF((Dati!$P204)&gt;0,(Dati!O204/Dati!$P204),0)</f>
        <v>1</v>
      </c>
    </row>
    <row r="88" spans="1:8" ht="36" customHeight="1">
      <c r="A88" s="183"/>
      <c r="B88" s="175" t="s">
        <v>428</v>
      </c>
      <c r="C88" s="175"/>
      <c r="D88" s="43">
        <f>IF((Dati!$L205+Dati!$D205-Dati!$F205)&gt;0,Dati!K205/(Dati!$L205+Dati!$D205-Dati!$F205),0)</f>
        <v>1.4921425108112472</v>
      </c>
      <c r="E88" s="43">
        <f>IF((Dati!$L205+Dati!$E205-Dati!$G205)&gt;0,Dati!M205/(Dati!$L205+Dati!$E205-Dati!$G205),0)</f>
        <v>1</v>
      </c>
      <c r="F88" s="43">
        <f>IF((Dati!$H205+Dati!$P205)&gt;0,(Dati!N205+Dati!O205)/(Dati!$H205+Dati!$P205),0)</f>
        <v>0.7308685048067983</v>
      </c>
      <c r="G88" s="43">
        <f>IF((Dati!$H205)&gt;0,(Dati!N205/Dati!$H205),0)</f>
        <v>0.5779788891784292</v>
      </c>
      <c r="H88" s="43">
        <f>IF((Dati!$P205)&gt;0,(Dati!O205/Dati!$P205),0)</f>
        <v>1</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82"/>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83"/>
      <c r="B91" s="175" t="s">
        <v>430</v>
      </c>
      <c r="C91" s="175"/>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1.0119697823168137</v>
      </c>
      <c r="E92" s="43">
        <f>IF((Dati!$L209+Dati!$E209-Dati!$G209)&gt;0,Dati!M209/(Dati!$L209+Dati!$E209-Dati!$G209),0)</f>
        <v>0.9999999999999997</v>
      </c>
      <c r="F92" s="43">
        <f>IF((Dati!$H209+Dati!$P209)&gt;0,(Dati!N209+Dati!O209)/(Dati!$H209+Dati!$P209),0)</f>
        <v>0.6587637064956817</v>
      </c>
      <c r="G92" s="43">
        <f>IF((Dati!$H209)&gt;0,(Dati!N209/Dati!$H209),0)</f>
        <v>0.5692042501634894</v>
      </c>
      <c r="H92" s="43">
        <f>IF((Dati!$P209)&gt;0,(Dati!O209/Dati!$P209),0)</f>
        <v>1</v>
      </c>
    </row>
    <row r="93" spans="1:8" ht="45" customHeight="1">
      <c r="A93" s="183"/>
      <c r="B93" s="185" t="s">
        <v>432</v>
      </c>
      <c r="C93" s="186"/>
      <c r="D93" s="43">
        <f>IF((Dati!$L210+Dati!$D210-Dati!$F210)&gt;0,Dati!K210/(Dati!$L210+Dati!$D210-Dati!$F210),0)</f>
        <v>1.0119697823168137</v>
      </c>
      <c r="E93" s="43">
        <f>IF((Dati!$L210+Dati!$E210-Dati!$G210)&gt;0,Dati!M210/(Dati!$L210+Dati!$E210-Dati!$G210),0)</f>
        <v>0.9999999999999997</v>
      </c>
      <c r="F93" s="43">
        <f>IF((Dati!$H210+Dati!$P210)&gt;0,(Dati!N210+Dati!O210)/(Dati!$H210+Dati!$P210),0)</f>
        <v>0.6587637064956817</v>
      </c>
      <c r="G93" s="43">
        <f>IF((Dati!$H210)&gt;0,(Dati!N210/Dati!$H210),0)</f>
        <v>0.5692042501634894</v>
      </c>
      <c r="H93" s="43">
        <f>IF((Dati!$P210)&gt;0,(Dati!O210/Dati!$P210),0)</f>
        <v>1</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83"/>
      <c r="B95" s="185" t="s">
        <v>434</v>
      </c>
      <c r="C95" s="186"/>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85" t="s">
        <v>436</v>
      </c>
      <c r="C97" s="186"/>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6.2186366944961025</v>
      </c>
      <c r="E98" s="43">
        <f>IF((Dati!$L215+Dati!$E215-Dati!$G215)&gt;0,Dati!M215/(Dati!$L215+Dati!$E215-Dati!$G215),0)</f>
        <v>13.8692038050249</v>
      </c>
      <c r="F98" s="43">
        <f>IF((Dati!$H215+Dati!$P215)&gt;0,(Dati!N215+Dati!O215)/(Dati!$H215+Dati!$P215),0)</f>
        <v>0</v>
      </c>
      <c r="G98" s="43">
        <f>IF((Dati!$H215)&gt;0,(Dati!N215/Dati!$H215),0)</f>
        <v>0</v>
      </c>
      <c r="H98" s="43">
        <f>IF((Dati!$P215)&gt;0,(Dati!O215/Dati!$P215),0)</f>
        <v>0</v>
      </c>
    </row>
    <row r="99" spans="1:8" ht="14.25" customHeight="1">
      <c r="A99" s="182"/>
      <c r="B99" s="61" t="s">
        <v>408</v>
      </c>
      <c r="C99" s="48" t="s">
        <v>352</v>
      </c>
      <c r="D99" s="43">
        <f>IF((Dati!$L216+Dati!$D216-Dati!$F216)&gt;0,Dati!K216/(Dati!$L216+Dati!$D216-Dati!$F216),0)</f>
        <v>0</v>
      </c>
      <c r="E99" s="43">
        <f>IF((Dati!$L216+Dati!$E216-Dati!$G216)&gt;0,Dati!M216/(Dati!$L216+Dati!$E216-Dati!$G216),0)</f>
        <v>0.08784425537179152</v>
      </c>
      <c r="F99" s="43">
        <f>IF((Dati!$H216+Dati!$P216)&gt;0,(Dati!N216+Dati!O216)/(Dati!$H216+Dati!$P216),0)</f>
        <v>0</v>
      </c>
      <c r="G99" s="43">
        <f>IF((Dati!$H216)&gt;0,(Dati!N216/Dati!$H216),0)</f>
        <v>0</v>
      </c>
      <c r="H99" s="43">
        <f>IF((Dati!$P216)&gt;0,(Dati!O216/Dati!$P216),0)</f>
        <v>0</v>
      </c>
    </row>
    <row r="100" spans="1:8" ht="22.5" customHeight="1">
      <c r="A100" s="182"/>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83"/>
      <c r="B101" s="175" t="s">
        <v>438</v>
      </c>
      <c r="C101" s="175"/>
      <c r="D101" s="43">
        <f>IF((Dati!$L218+Dati!$D218-Dati!$F218)&gt;0,Dati!K218/(Dati!$L218+Dati!$D218-Dati!$F218),0)</f>
        <v>0.4318141492628652</v>
      </c>
      <c r="E101" s="43">
        <f>IF((Dati!$L218+Dati!$E218-Dati!$G218)&gt;0,Dati!M218/(Dati!$L218+Dati!$E218-Dati!$G218),0)</f>
        <v>0.5443327262457203</v>
      </c>
      <c r="F101" s="43">
        <f>IF((Dati!$H218+Dati!$P218)&gt;0,(Dati!N218+Dati!O218)/(Dati!$H218+Dati!$P218),0)</f>
        <v>0</v>
      </c>
      <c r="G101" s="43">
        <f>IF((Dati!$H218)&gt;0,(Dati!N218/Dati!$H218),0)</f>
        <v>0</v>
      </c>
      <c r="H101" s="43">
        <f>IF((Dati!$P218)&gt;0,(Dati!O218/Dati!$P218),0)</f>
        <v>0</v>
      </c>
    </row>
    <row r="102" spans="1:8" ht="39" customHeight="1">
      <c r="A102" s="176"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77" t="s">
        <v>439</v>
      </c>
      <c r="B103" s="61" t="s">
        <v>408</v>
      </c>
      <c r="C103" s="48" t="s">
        <v>360</v>
      </c>
      <c r="D103" s="43">
        <f>IF((Dati!$L220+Dati!$D220-Dati!$F220)&gt;0,Dati!K220/(Dati!$L220+Dati!$D220-Dati!$F220),0)</f>
        <v>1</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77" t="s">
        <v>439</v>
      </c>
      <c r="B104" s="175" t="s">
        <v>440</v>
      </c>
      <c r="C104" s="175"/>
      <c r="D104" s="43">
        <f>IF((Dati!$L221+Dati!$D221-Dati!$F221)&gt;0,Dati!K221/(Dati!$L221+Dati!$D221-Dati!$F221),0)</f>
        <v>1</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73" t="s">
        <v>587</v>
      </c>
      <c r="B105" s="61" t="s">
        <v>414</v>
      </c>
      <c r="C105" s="48" t="s">
        <v>364</v>
      </c>
      <c r="D105" s="43">
        <f>IF((Dati!$L222+Dati!$D222-Dati!$F222)&gt;0,Dati!K222/(Dati!$L222+Dati!$D222-Dati!$F222),0)</f>
        <v>1</v>
      </c>
      <c r="E105" s="43">
        <f>IF((Dati!$L222+Dati!$E222-Dati!$G222)&gt;0,Dati!M222/(Dati!$L222+Dati!$E222-Dati!$G222),0)</f>
        <v>1</v>
      </c>
      <c r="F105" s="43">
        <f>IF((Dati!$H222+Dati!$P222)&gt;0,(Dati!N222+Dati!O222)/(Dati!$H222+Dati!$P222),0)</f>
        <v>0</v>
      </c>
      <c r="G105" s="43">
        <f>IF((Dati!$H222)&gt;0,(Dati!N222/Dati!$H222),0)</f>
        <v>0</v>
      </c>
      <c r="H105" s="43">
        <f>IF((Dati!$P222)&gt;0,(Dati!O222/Dati!$P222),0)</f>
        <v>0</v>
      </c>
    </row>
    <row r="106" spans="1:8" ht="48.75" customHeight="1">
      <c r="A106" s="162" t="s">
        <v>441</v>
      </c>
      <c r="B106" s="174" t="s">
        <v>588</v>
      </c>
      <c r="C106" s="175"/>
      <c r="D106" s="43">
        <f>IF((Dati!$L223+Dati!$D223-Dati!$F223)&gt;0,Dati!K223/(Dati!$L223+Dati!$D223-Dati!$F223),0)</f>
        <v>1</v>
      </c>
      <c r="E106" s="43">
        <f>IF((Dati!$L223+Dati!$E223-Dati!$G223)&gt;0,Dati!M223/(Dati!$L223+Dati!$E223-Dati!$G223),0)</f>
        <v>1</v>
      </c>
      <c r="F106" s="43">
        <f>IF((Dati!$H223+Dati!$P223)&gt;0,(Dati!N223+Dati!O223)/(Dati!$H223+Dati!$P223),0)</f>
        <v>0</v>
      </c>
      <c r="G106" s="43">
        <f>IF((Dati!$H223)&gt;0,(Dati!N223/Dati!$H223),0)</f>
        <v>0</v>
      </c>
      <c r="H106" s="43">
        <f>IF((Dati!$P223)&gt;0,(Dati!O223/Dati!$P223),0)</f>
        <v>0</v>
      </c>
    </row>
    <row r="107" spans="1:8" ht="25.5" customHeight="1">
      <c r="A107" s="176" t="s">
        <v>589</v>
      </c>
      <c r="B107" s="61" t="s">
        <v>414</v>
      </c>
      <c r="C107" s="48" t="s">
        <v>368</v>
      </c>
      <c r="D107" s="43">
        <f>IF((Dati!$L224+Dati!$D224-Dati!$F224)&gt;0,Dati!K224/(Dati!$L224+Dati!$D224-Dati!$F224),0)</f>
        <v>1.066950931592335</v>
      </c>
      <c r="E107" s="43">
        <f>IF((Dati!$L224+Dati!$E224-Dati!$G224)&gt;0,Dati!M224/(Dati!$L224+Dati!$E224-Dati!$G224),0)</f>
        <v>0.9989393299455346</v>
      </c>
      <c r="F107" s="43">
        <f>IF((Dati!$H224+Dati!$P224)&gt;0,(Dati!N224+Dati!O224)/(Dati!$H224+Dati!$P224),0)</f>
        <v>0.9581600631712143</v>
      </c>
      <c r="G107" s="43">
        <f>IF((Dati!$H224)&gt;0,(Dati!N224/Dati!$H224),0)</f>
        <v>0.9659308687515389</v>
      </c>
      <c r="H107" s="43">
        <f>IF((Dati!$P224)&gt;0,(Dati!O224/Dati!$P224),0)</f>
        <v>0.7429419913730856</v>
      </c>
    </row>
    <row r="108" spans="1:8" ht="37.5" customHeight="1">
      <c r="A108" s="177"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77" t="s">
        <v>442</v>
      </c>
      <c r="B109" s="174" t="s">
        <v>590</v>
      </c>
      <c r="C109" s="175"/>
      <c r="D109" s="43">
        <f>IF((Dati!$L226+Dati!$D226-Dati!$F226)&gt;0,Dati!K226/(Dati!$L226+Dati!$D226-Dati!$F226),0)</f>
        <v>1.066950931592335</v>
      </c>
      <c r="E109" s="43">
        <f>IF((Dati!$L226+Dati!$E226-Dati!$G226)&gt;0,Dati!M226/(Dati!$L226+Dati!$E226-Dati!$G226),0)</f>
        <v>0.9989393299455346</v>
      </c>
      <c r="F109" s="43">
        <f>IF((Dati!$H226+Dati!$P226)&gt;0,(Dati!N226+Dati!O226)/(Dati!$H226+Dati!$P226),0)</f>
        <v>0.9581600631712143</v>
      </c>
      <c r="G109" s="43">
        <f>IF((Dati!$H226)&gt;0,(Dati!N226/Dati!$H226),0)</f>
        <v>0.9659308687515389</v>
      </c>
      <c r="H109" s="43">
        <f>IF((Dati!$P226)&gt;0,(Dati!O226/Dati!$P226),0)</f>
        <v>0.7429419913730856</v>
      </c>
    </row>
    <row r="110" spans="1:8" ht="46.5" customHeight="1">
      <c r="A110" s="187"/>
      <c r="B110" s="187"/>
      <c r="C110" s="187"/>
      <c r="D110" s="187"/>
      <c r="E110" s="187"/>
      <c r="F110" s="187"/>
      <c r="G110" s="187"/>
      <c r="H110" s="187"/>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Mariacristina Tami</dc:creator>
  <cp:keywords/>
  <dc:description/>
  <cp:lastModifiedBy>Mariacristina Tami</cp:lastModifiedBy>
  <dcterms:created xsi:type="dcterms:W3CDTF">2023-06-23T09:53:53Z</dcterms:created>
  <dcterms:modified xsi:type="dcterms:W3CDTF">2023-06-23T09:53:53Z</dcterms:modified>
  <cp:category/>
  <cp:version/>
  <cp:contentType/>
  <cp:contentStatus/>
</cp:coreProperties>
</file>