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650" activeTab="0"/>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<sst xmlns="http://schemas.openxmlformats.org/spreadsheetml/2006/main" count="1358" uniqueCount="842">
  <si>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</si>
  <si>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</si>
  <si>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</si>
  <si>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</si>
  <si>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</si>
  <si>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</si>
  <si>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</si>
  <si>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</si>
  <si>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</si>
  <si>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</si>
  <si>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</si>
  <si>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</si>
  <si>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</si>
  <si>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</si>
  <si>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</si>
  <si>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</si>
  <si>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</si>
  <si>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</si>
  <si>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</si>
  <si>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</si>
  <si>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</si>
  <si>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</si>
  <si>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</si>
  <si>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</si>
  <si>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</si>
  <si>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</si>
  <si>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</si>
  <si>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</si>
  <si>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</si>
  <si>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</si>
  <si>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</si>
  <si>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</si>
  <si>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</si>
  <si>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</si>
  <si>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</si>
  <si>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</si>
  <si>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</si>
  <si>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</si>
  <si>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</si>
  <si>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</si>
  <si>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</si>
  <si>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</si>
  <si>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</si>
  <si>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</si>
  <si>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</si>
  <si>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</si>
  <si>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</si>
  <si>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</si>
  <si>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</si>
  <si>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</si>
  <si>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</si>
  <si>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</si>
  <si>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</si>
  <si>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</si>
  <si>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</si>
  <si>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</si>
  <si>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</si>
  <si>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</si>
  <si>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</si>
  <si>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</si>
  <si>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</si>
  <si>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</si>
  <si>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</si>
  <si>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</si>
  <si>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</si>
  <si>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</si>
  <si>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</si>
  <si>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</si>
  <si>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</si>
  <si>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</si>
  <si>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</si>
  <si>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</si>
  <si>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</si>
  <si>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</si>
  <si>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</si>
  <si>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</si>
  <si>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</si>
  <si>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</si>
  <si>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</si>
  <si>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</si>
  <si>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</si>
  <si>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</si>
  <si>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</si>
  <si>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</si>
  <si>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</si>
  <si>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</si>
  <si>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</si>
  <si>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</si>
  <si>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</si>
  <si>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</si>
  <si>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</si>
  <si>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</si>
  <si>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</si>
  <si>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</si>
  <si>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</si>
  <si>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</si>
  <si>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</si>
  <si>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</si>
  <si>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</si>
  <si>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</si>
  <si>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</si>
  <si>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</si>
  <si>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</si>
  <si>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</si>
  <si>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</si>
  <si>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</si>
  <si>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</si>
  <si>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</si>
  <si>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</si>
  <si>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</si>
  <si>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</si>
  <si>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</si>
  <si>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</si>
  <si>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</si>
  <si>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</si>
  <si>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</si>
  <si>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</si>
  <si>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</si>
  <si>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</si>
  <si>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</si>
  <si>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</si>
  <si>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</si>
  <si>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</si>
  <si>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</si>
  <si>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</si>
  <si>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</si>
  <si>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</si>
  <si>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</si>
  <si>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</si>
  <si>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</si>
  <si>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</si>
  <si>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</si>
  <si>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</si>
  <si>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</si>
  <si>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</si>
  <si>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</si>
  <si>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</si>
  <si>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</si>
  <si>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</si>
  <si>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</si>
  <si>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</si>
  <si>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</si>
  <si>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</si>
  <si>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</si>
  <si>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</si>
  <si>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</si>
  <si>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</si>
  <si>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</si>
  <si>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</si>
  <si>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</si>
  <si>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</si>
  <si>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</si>
  <si>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</si>
  <si>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</si>
  <si>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</si>
  <si>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</si>
  <si>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</si>
  <si>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</si>
  <si>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</si>
  <si>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</si>
  <si>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</si>
  <si>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</si>
  <si>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</si>
  <si>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</si>
  <si>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</si>
  <si>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</si>
  <si>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</si>
  <si>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</si>
  <si>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</si>
  <si>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</si>
  <si>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</si>
  <si>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</si>
  <si>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</si>
  <si>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</si>
  <si>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</si>
  <si>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</si>
  <si>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</si>
  <si>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</si>
  <si>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</si>
  <si>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</si>
  <si>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</si>
  <si>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</si>
  <si>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</si>
  <si>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</si>
  <si>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</si>
  <si>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</si>
  <si>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</si>
  <si>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</si>
  <si>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</si>
  <si>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</si>
  <si>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</si>
  <si>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</si>
  <si>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</si>
  <si>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</si>
  <si>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</si>
  <si>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</si>
  <si>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</si>
  <si>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</si>
  <si>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</si>
  <si>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</si>
  <si>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</si>
  <si>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</si>
  <si>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</si>
  <si>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</si>
  <si>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</si>
  <si>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</si>
  <si>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</si>
  <si>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</si>
  <si>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</si>
  <si>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</si>
  <si>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</si>
  <si>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</si>
  <si>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</si>
  <si>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</si>
  <si>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</si>
  <si>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</si>
  <si>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</si>
  <si>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</si>
  <si>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</si>
  <si>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</si>
  <si>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</si>
  <si>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</si>
  <si>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</si>
  <si>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</si>
  <si>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</si>
  <si>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</si>
  <si>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</si>
  <si>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</si>
  <si>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</si>
  <si>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</si>
  <si>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</si>
  <si>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</si>
  <si>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</si>
  <si>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</si>
  <si>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</si>
  <si>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</si>
  <si>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</si>
  <si>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</si>
  <si>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</si>
  <si>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</si>
  <si>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</si>
  <si>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</si>
  <si>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</si>
  <si>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</si>
  <si>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</si>
  <si>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</si>
  <si>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</si>
  <si>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</si>
  <si>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</si>
  <si>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</si>
  <si>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</si>
  <si>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</si>
  <si>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</si>
  <si>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</si>
  <si>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</si>
  <si>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</si>
  <si>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</si>
  <si>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</si>
  <si>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</si>
  <si>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</si>
  <si>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</si>
  <si>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</si>
  <si>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</si>
  <si>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</si>
  <si>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</si>
  <si>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</si>
  <si>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</si>
  <si>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</si>
  <si>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</si>
  <si>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</si>
  <si>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</si>
  <si>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</si>
  <si>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</si>
  <si>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</si>
  <si>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</si>
  <si>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</si>
  <si>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</si>
  <si>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</si>
  <si>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</si>
  <si>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</si>
  <si>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</si>
  <si>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</si>
  <si>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</si>
  <si>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</si>
  <si>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</si>
  <si>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</si>
  <si>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</si>
  <si>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</si>
  <si>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</si>
  <si>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</si>
  <si>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</si>
  <si>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</si>
  <si>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</si>
  <si>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</si>
  <si>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</si>
  <si>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</si>
  <si>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</si>
  <si>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</si>
  <si>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</si>
  <si>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</si>
  <si>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</si>
  <si>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</si>
  <si>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</si>
  <si>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</si>
  <si>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</si>
  <si>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</si>
  <si>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</si>
  <si>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</si>
  <si>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</si>
  <si>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</si>
  <si>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</si>
  <si>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</si>
  <si>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</si>
  <si>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</si>
  <si>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</si>
  <si>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</si>
  <si>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</si>
  <si>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</si>
  <si>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</si>
  <si>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</si>
  <si>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</si>
  <si>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</si>
  <si>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</si>
  <si>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</si>
  <si>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</si>
  <si>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</si>
  <si>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</si>
  <si>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</si>
  <si>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</si>
  <si>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</si>
  <si>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</si>
  <si>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</si>
  <si>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</si>
  <si>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</si>
  <si>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</si>
  <si>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</si>
  <si>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</si>
  <si>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</si>
  <si>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</si>
  <si>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</si>
  <si>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</si>
  <si>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</si>
  <si>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</si>
  <si>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</si>
  <si>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</si>
  <si>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</si>
  <si>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</si>
  <si>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</si>
  <si>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</si>
  <si>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</si>
  <si>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</si>
  <si>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</si>
  <si>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</si>
  <si>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</si>
  <si>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</si>
  <si>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</si>
  <si>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</si>
  <si>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</si>
  <si>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</si>
  <si>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</si>
  <si>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</si>
  <si>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</si>
  <si>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</si>
  <si>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</si>
  <si>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</si>
  <si>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</si>
  <si>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</si>
  <si>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</si>
  <si>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</si>
  <si>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</si>
  <si>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</si>
  <si>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</si>
  <si>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</si>
  <si>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</si>
  <si>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</si>
  <si>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</si>
  <si>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</si>
  <si>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</si>
  <si>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</si>
  <si>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</si>
  <si>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</si>
  <si>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</si>
  <si>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</si>
  <si>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</si>
  <si>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</si>
  <si>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</si>
  <si>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</si>
  <si>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</si>
  <si>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</si>
  <si>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</si>
  <si>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</si>
  <si>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</si>
  <si>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</si>
  <si>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</si>
  <si>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</si>
  <si>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</si>
  <si>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</si>
  <si>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</si>
  <si>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</si>
  <si>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</si>
  <si>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</si>
  <si>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</si>
  <si>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</si>
  <si>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</si>
  <si>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</si>
  <si>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</si>
  <si>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</si>
  <si>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</si>
  <si>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</si>
  <si>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</si>
  <si>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</si>
  <si>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</si>
  <si>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</si>
  <si>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</si>
  <si>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</si>
  <si>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</si>
  <si>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</si>
  <si>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</si>
  <si>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</si>
  <si>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</si>
  <si>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</si>
  <si>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</si>
  <si>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</si>
  <si>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</si>
  <si>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</si>
  <si>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</si>
  <si>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</si>
  <si>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</si>
  <si>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</si>
  <si>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</si>
  <si>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</si>
  <si>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</si>
  <si>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</si>
  <si>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</si>
  <si>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</si>
  <si>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</si>
  <si>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</si>
  <si>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</si>
  <si>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</si>
  <si>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</si>
  <si>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</si>
  <si>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</si>
  <si>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</si>
  <si>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</si>
  <si>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</si>
  <si>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</si>
  <si>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</si>
  <si>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</si>
  <si>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</si>
  <si>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</si>
  <si>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</si>
  <si>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</si>
  <si>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</si>
  <si>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</si>
  <si>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</si>
  <si>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</si>
  <si>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</si>
  <si>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</si>
  <si>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</si>
  <si>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</si>
  <si>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</si>
  <si>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</si>
  <si>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</si>
  <si>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</si>
  <si>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</si>
  <si>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</si>
  <si>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</si>
  <si>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</si>
  <si>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</si>
  <si>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</si>
  <si>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</si>
  <si>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</si>
  <si>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</si>
  <si>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</si>
  <si>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</si>
  <si>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</si>
  <si>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</si>
  <si>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</si>
  <si>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</si>
  <si>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</si>
  <si>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</si>
  <si>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</si>
  <si>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</si>
  <si>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</si>
  <si>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</si>
  <si>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</si>
  <si>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</si>
  <si>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</si>
  <si>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</si>
  <si>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</si>
  <si>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</si>
  <si>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</si>
  <si>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</si>
  <si>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</si>
  <si>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</si>
  <si>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</si>
  <si>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</si>
  <si>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</si>
  <si>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</si>
  <si>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</si>
  <si>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</si>
  <si>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</si>
  <si>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</si>
  <si>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</si>
  <si>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</si>
  <si>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</si>
  <si>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</si>
  <si>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</si>
  <si>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</si>
  <si>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</si>
  <si>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</si>
  <si>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</si>
  <si>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</si>
  <si>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</si>
  <si>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</si>
  <si>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</si>
  <si>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</si>
  <si>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</si>
  <si>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</si>
  <si>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</si>
  <si>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</si>
  <si>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</si>
  <si>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</si>
  <si>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</si>
  <si>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</si>
  <si>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</si>
  <si>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</si>
  <si>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</si>
  <si>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</si>
  <si>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</si>
  <si>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</si>
  <si>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</si>
  <si>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</si>
  <si>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</si>
  <si>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</si>
  <si>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</si>
  <si>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</si>
  <si>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</si>
  <si>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</si>
  <si>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</si>
  <si>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</si>
  <si>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</si>
  <si>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</si>
  <si>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</si>
  <si>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</si>
  <si>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</si>
  <si>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</si>
  <si>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</si>
  <si>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</si>
  <si>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</si>
  <si>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</si>
  <si>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</si>
  <si>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</si>
  <si>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</si>
  <si>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</si>
  <si>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</si>
  <si>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</si>
  <si>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</si>
  <si>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</si>
  <si>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</si>
  <si>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</si>
  <si>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</si>
  <si>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</si>
  <si>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</si>
  <si>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</si>
  <si>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</si>
  <si>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</si>
  <si>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</si>
  <si>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</si>
  <si>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</si>
  <si>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</si>
  <si>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</si>
  <si>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</si>
  <si>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</si>
  <si>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</si>
  <si>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</si>
  <si>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</si>
  <si>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</si>
  <si>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</si>
  <si>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</si>
  <si>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</si>
  <si>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</si>
  <si>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</si>
  <si>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</si>
  <si>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</si>
  <si>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</si>
  <si>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</si>
  <si>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</si>
  <si>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</si>
  <si>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</si>
  <si>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</si>
  <si>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</si>
  <si>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</si>
  <si>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</si>
  <si>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</si>
  <si>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</si>
  <si>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</si>
  <si>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</si>
  <si>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</si>
  <si>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</si>
  <si>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</si>
  <si>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</si>
  <si>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</si>
  <si>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</si>
  <si>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</si>
  <si>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</si>
  <si>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</si>
  <si>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</si>
  <si>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</si>
  <si>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</si>
  <si>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</si>
  <si>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</si>
  <si>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</si>
  <si>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</si>
  <si>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</si>
  <si>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</si>
  <si>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</si>
  <si>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</si>
  <si>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</si>
  <si>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</si>
  <si>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</si>
  <si>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</si>
  <si>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</si>
  <si>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</si>
  <si>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</si>
  <si>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</si>
  <si>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</si>
  <si>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</si>
  <si>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</si>
  <si>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</si>
  <si>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</si>
  <si>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</si>
  <si>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</si>
  <si>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</si>
  <si>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</si>
  <si>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</si>
  <si>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</si>
  <si>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</si>
  <si>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</si>
  <si>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</si>
  <si>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</si>
  <si>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</si>
  <si>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</si>
  <si>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</si>
  <si>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</si>
  <si>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</si>
  <si>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</si>
  <si>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</si>
  <si>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</si>
  <si>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</si>
  <si>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</si>
  <si>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</si>
  <si>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</si>
  <si>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</si>
  <si>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</si>
  <si>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</si>
  <si>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</si>
  <si>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</si>
  <si>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</si>
  <si>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</si>
  <si>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</si>
  <si>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</si>
  <si>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</si>
  <si>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</si>
  <si>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</si>
  <si>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</si>
  <si>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</si>
  <si>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</si>
  <si>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</si>
  <si>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</si>
  <si>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</si>
  <si>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</si>
  <si>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</si>
  <si>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</si>
  <si>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</si>
  <si>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</si>
  <si>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</si>
  <si>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</si>
  <si>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</si>
  <si>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</si>
  <si>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</si>
  <si>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</si>
  <si>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</si>
  <si>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</si>
  <si>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</si>
  <si>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</si>
  <si>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</si>
  <si>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</si>
  <si>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</si>
  <si>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</si>
  <si>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</si>
  <si>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</si>
  <si>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</si>
  <si>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</si>
  <si>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</si>
  <si>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</si>
  <si>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</si>
  <si>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</si>
  <si>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</si>
  <si>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</si>
  <si>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</si>
  <si>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</si>
  <si>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</si>
  <si>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</si>
  <si>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</si>
  <si>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</si>
  <si>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</si>
  <si>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</si>
  <si>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</si>
  <si>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</si>
  <si>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</si>
  <si>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</si>
  <si>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</si>
  <si>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</si>
  <si>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</si>
  <si>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</si>
  <si>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</si>
  <si>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</si>
  <si>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</si>
  <si>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</si>
  <si>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</si>
  <si>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</si>
  <si>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</si>
  <si>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</si>
  <si>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</si>
  <si>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</si>
  <si>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</si>
  <si>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</si>
  <si>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</si>
  <si>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</si>
  <si>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</si>
  <si>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</si>
  <si>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</si>
  <si>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</si>
  <si>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</si>
  <si>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</si>
  <si>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</si>
  <si>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</si>
  <si>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</si>
  <si>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</si>
  <si>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</si>
  <si>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</si>
  <si>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</si>
  <si>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</si>
  <si>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</si>
  <si>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</si>
  <si>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</si>
  <si>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</si>
  <si>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</si>
  <si>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</si>
  <si>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</si>
  <si>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</si>
  <si>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</si>
  <si>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</si>
  <si>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</si>
  <si>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</si>
  <si>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</si>
  <si>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</si>
  <si>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</si>
  <si>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</si>
  <si>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</si>
  <si>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</si>
  <si>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</si>
  <si>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</si>
  <si>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</si>
  <si>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</si>
  <si>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</si>
  <si>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</si>
  <si>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</si>
  <si>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</si>
  <si>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</si>
  <si>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</si>
  <si>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</si>
  <si>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</si>
  <si>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</si>
  <si>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</si>
  <si>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</si>
  <si>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</si>
  <si>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</si>
  <si>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</si>
  <si>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</si>
  <si>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</si>
  <si>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</si>
  <si>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</si>
  <si>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</si>
  <si>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</si>
  <si>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</si>
  <si>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</si>
  <si>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</si>
  <si>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</si>
  <si>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</si>
  <si>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</si>
  <si>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</si>
  <si>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</si>
  <si>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</si>
  <si>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</si>
  <si>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</si>
  <si>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</si>
  <si>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</si>
  <si>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</si>
  <si>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</si>
  <si>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</si>
  <si>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</si>
  <si>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</si>
  <si>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</si>
  <si>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</si>
  <si>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</si>
  <si>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</si>
  <si>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</si>
  <si>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</si>
  <si>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</si>
  <si>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</si>
  <si>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</si>
  <si>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</si>
  <si>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</si>
  <si>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</si>
  <si>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</si>
  <si>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</si>
  <si>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</si>
  <si>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</si>
  <si>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</si>
  <si>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</si>
  <si>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</si>
  <si>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</si>
  <si>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</si>
  <si>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</si>
  <si>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</si>
  <si>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</si>
  <si>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</si>
  <si>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</si>
  <si>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</si>
  <si>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</si>
  <si>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</si>
  <si>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</si>
  <si>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</si>
  <si>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</si>
  <si>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</si>
  <si>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</si>
  <si>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 xml:space="preserve">DATI PER INDICATORI DI BILANCIO - ALLEGATO 2a </t>
  </si>
  <si>
    <t>COMUNE DI ALZANO LOMBARDO</t>
  </si>
  <si>
    <t>PROVINCIA DI BERGAMO</t>
  </si>
  <si>
    <t>2020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</si>
</sst>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b/>
      <sz val="11"/>
      <color indexed="8"/>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1" fillId="0" borderId="0" applyNumberFormat="0" applyFont="0" applyFill="0" applyBorder="0" applyAlignment="0" applyProtection="0"/>
    <xf numFmtId="170" fontId="1" fillId="0" borderId="0" applyNumberFormat="0" applyFont="0" applyFill="0" applyBorder="0" applyAlignment="0" applyProtection="0"/>
  </cellStyleXfs>
  <cellXfs count="189">
    <xf numFmtId="0" fontId="0"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19"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4" fontId="9" fillId="0" borderId="0" xfId="0" applyNumberFormat="1" applyFont="1" applyAlignment="1">
      <alignment/>
    </xf>
    <xf numFmtId="4" fontId="13" fillId="0" borderId="13" xfId="0" applyNumberFormat="1" applyFont="1" applyBorder="1" applyAlignment="1">
      <alignment horizontal="right"/>
    </xf>
    <xf numFmtId="4" fontId="9" fillId="0" borderId="0" xfId="0" applyNumberFormat="1" applyFont="1" applyAlignment="1">
      <alignment horizontal="right"/>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9" fillId="0" borderId="0" xfId="0" applyNumberFormat="1" applyFont="1" applyAlignment="1">
      <alignment horizontal="left"/>
    </xf>
    <xf numFmtId="4" fontId="13" fillId="0" borderId="13" xfId="0" applyNumberFormat="1" applyFont="1" applyFill="1" applyBorder="1" applyAlignment="1">
      <alignment horizontal="right"/>
    </xf>
    <xf numFmtId="4" fontId="13" fillId="0" borderId="10" xfId="0" applyNumberFormat="1" applyFont="1" applyFill="1" applyBorder="1" applyAlignment="1">
      <alignment horizontal="right"/>
    </xf>
    <xf numFmtId="10" fontId="12" fillId="0" borderId="11" xfId="0" applyNumberFormat="1" applyFont="1" applyBorder="1" applyAlignment="1">
      <alignment horizontal="center" vertical="center"/>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20"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14" fillId="0" borderId="10" xfId="0" applyFont="1" applyFill="1" applyBorder="1" applyAlignment="1">
      <alignment vertical="center"/>
    </xf>
    <xf numFmtId="0" fontId="21"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14" fontId="9" fillId="0" borderId="0" xfId="0" applyNumberFormat="1" applyFont="1" applyAlignment="1">
      <alignment horizontal="left" vertical="center"/>
    </xf>
    <xf numFmtId="4" fontId="9" fillId="0" borderId="0" xfId="0" applyNumberFormat="1" applyFont="1" applyAlignment="1">
      <alignment horizontal="right" wrapText="1"/>
    </xf>
    <xf numFmtId="0" fontId="0" fillId="0" borderId="0" xfId="0" applyAlignment="1">
      <alignment vertical="center" wrapText="1"/>
    </xf>
    <xf numFmtId="4" fontId="0" fillId="0" borderId="0" xfId="0" applyNumberFormat="1" applyAlignment="1">
      <alignment vertical="center" wrapText="1"/>
    </xf>
    <xf numFmtId="0" fontId="14" fillId="0" borderId="11" xfId="0" applyFont="1" applyBorder="1" applyAlignment="1">
      <alignment horizontal="left" vertical="center" wrapText="1"/>
    </xf>
    <xf numFmtId="0" fontId="9" fillId="33" borderId="0" xfId="0" applyFont="1" applyFill="1" applyAlignment="1">
      <alignment horizontal="center" vertical="center" wrapText="1"/>
    </xf>
    <xf numFmtId="4" fontId="13" fillId="0" borderId="0" xfId="0" applyNumberFormat="1" applyFont="1" applyBorder="1" applyAlignment="1">
      <alignment horizontal="right"/>
    </xf>
    <xf numFmtId="0" fontId="13" fillId="0" borderId="0" xfId="0" applyFont="1" applyFill="1" applyBorder="1" applyAlignment="1">
      <alignment horizontal="center" vertical="center" wrapText="1"/>
    </xf>
    <xf numFmtId="4" fontId="13" fillId="0" borderId="0" xfId="0" applyNumberFormat="1" applyFont="1" applyFill="1" applyBorder="1" applyAlignment="1">
      <alignment horizontal="right"/>
    </xf>
    <xf numFmtId="0" fontId="22" fillId="0" borderId="0" xfId="0" applyFont="1" applyAlignment="1">
      <alignment/>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0" xfId="0" applyFont="1" applyFill="1" applyAlignment="1">
      <alignment horizontal="center"/>
    </xf>
    <xf numFmtId="0" fontId="13" fillId="0" borderId="11" xfId="0" applyFont="1" applyFill="1" applyBorder="1" applyAlignment="1">
      <alignment horizontal="center" vertical="center" wrapText="1"/>
    </xf>
    <xf numFmtId="0" fontId="0" fillId="0" borderId="0" xfId="0" applyAlignment="1">
      <alignment horizontal="center"/>
    </xf>
    <xf numFmtId="0" fontId="18" fillId="0" borderId="11" xfId="0" applyFont="1" applyBorder="1" applyAlignment="1">
      <alignment horizontal="center" vertical="top" wrapText="1"/>
    </xf>
    <xf numFmtId="0" fontId="18" fillId="0" borderId="11" xfId="0" applyFont="1" applyFill="1" applyBorder="1" applyAlignment="1">
      <alignment horizontal="center" vertical="top" wrapText="1"/>
    </xf>
    <xf numFmtId="0" fontId="22" fillId="0" borderId="0" xfId="0" applyFont="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3" fillId="0" borderId="11" xfId="0" applyFont="1" applyBorder="1" applyAlignment="1">
      <alignment horizontal="right" vertical="top"/>
    </xf>
    <xf numFmtId="0" fontId="2" fillId="0" borderId="11" xfId="0" applyFont="1" applyBorder="1" applyAlignment="1">
      <alignment horizontal="left" vertical="top"/>
    </xf>
    <xf numFmtId="0" fontId="24" fillId="0" borderId="11" xfId="0" applyFont="1" applyBorder="1" applyAlignment="1">
      <alignment horizontal="right" vertical="top"/>
    </xf>
    <xf numFmtId="0" fontId="24" fillId="0" borderId="11" xfId="0" applyFont="1" applyBorder="1" applyAlignment="1">
      <alignment horizontal="left" vertical="top"/>
    </xf>
    <xf numFmtId="0" fontId="2" fillId="0" borderId="11" xfId="0" applyFont="1" applyBorder="1" applyAlignment="1">
      <alignment horizontal="left" vertical="top" wrapText="1"/>
    </xf>
    <xf numFmtId="0" fontId="0" fillId="0" borderId="11" xfId="0" applyBorder="1" applyAlignment="1">
      <alignment horizontal="left" vertical="top"/>
    </xf>
    <xf numFmtId="0" fontId="3" fillId="0" borderId="11" xfId="0" applyFont="1" applyBorder="1" applyAlignment="1">
      <alignment horizontal="center" vertical="top" wrapText="1"/>
    </xf>
    <xf numFmtId="0" fontId="0" fillId="0" borderId="11" xfId="0" applyBorder="1" applyAlignment="1">
      <alignment horizontal="center" vertical="top"/>
    </xf>
    <xf numFmtId="0" fontId="7" fillId="0" borderId="0" xfId="0" applyFont="1" applyAlignment="1">
      <alignment/>
    </xf>
    <xf numFmtId="0" fontId="7" fillId="0" borderId="0" xfId="0" applyFont="1" applyAlignment="1">
      <alignment wrapText="1"/>
    </xf>
    <xf numFmtId="0" fontId="2" fillId="0" borderId="14" xfId="0" applyFont="1" applyBorder="1" applyAlignment="1">
      <alignment horizontal="left" vertical="top" wrapText="1"/>
    </xf>
    <xf numFmtId="0" fontId="7" fillId="0" borderId="10" xfId="0" applyFont="1" applyBorder="1" applyAlignment="1">
      <alignment wrapText="1"/>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5" fillId="0" borderId="10" xfId="0" applyFont="1" applyBorder="1" applyAlignment="1">
      <alignment/>
    </xf>
    <xf numFmtId="0" fontId="2" fillId="0" borderId="15"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7" fillId="0" borderId="10" xfId="0" applyFont="1" applyBorder="1" applyAlignment="1">
      <alignment/>
    </xf>
    <xf numFmtId="0" fontId="2" fillId="0" borderId="0" xfId="0" applyFont="1" applyAlignment="1">
      <alignment vertical="top"/>
    </xf>
    <xf numFmtId="10" fontId="0" fillId="0" borderId="11" xfId="0" applyNumberFormat="1" applyBorder="1" applyAlignment="1">
      <alignment horizontal="center" vertical="top"/>
    </xf>
    <xf numFmtId="0" fontId="2" fillId="0" borderId="11" xfId="0" applyFont="1" applyBorder="1" applyAlignment="1">
      <alignment horizontal="left" vertical="top" wrapText="1"/>
    </xf>
    <xf numFmtId="0" fontId="9" fillId="0" borderId="10" xfId="0" applyFont="1" applyFill="1" applyBorder="1" applyAlignment="1">
      <alignment/>
    </xf>
    <xf numFmtId="0" fontId="2" fillId="36" borderId="11" xfId="0" applyFont="1" applyFill="1" applyBorder="1" applyAlignment="1">
      <alignment horizontal="left" vertical="top"/>
    </xf>
    <xf numFmtId="0" fontId="2" fillId="36" borderId="11" xfId="0" applyFont="1" applyFill="1" applyBorder="1" applyAlignment="1">
      <alignment horizontal="left" vertical="top" wrapText="1"/>
    </xf>
    <xf numFmtId="0" fontId="15" fillId="36" borderId="10" xfId="0" applyFont="1" applyFill="1" applyBorder="1" applyAlignment="1">
      <alignment wrapText="1"/>
    </xf>
    <xf numFmtId="0" fontId="0" fillId="0" borderId="0" xfId="0" applyAlignment="1">
      <alignment/>
    </xf>
    <xf numFmtId="2" fontId="0" fillId="0" borderId="11" xfId="0" applyNumberFormat="1" applyBorder="1" applyAlignment="1">
      <alignment horizontal="center" vertical="top"/>
    </xf>
    <xf numFmtId="0" fontId="2" fillId="36" borderId="14" xfId="0" applyFont="1" applyFill="1" applyBorder="1" applyAlignment="1">
      <alignment horizontal="left" vertical="top" wrapText="1"/>
    </xf>
    <xf numFmtId="10" fontId="0" fillId="0" borderId="11" xfId="0" applyNumberFormat="1" applyFill="1" applyBorder="1" applyAlignment="1">
      <alignment horizontal="center" vertical="top"/>
    </xf>
    <xf numFmtId="4" fontId="13" fillId="0" borderId="10" xfId="0" applyNumberFormat="1" applyFont="1" applyFill="1" applyBorder="1" applyAlignment="1">
      <alignment/>
    </xf>
    <xf numFmtId="0" fontId="13" fillId="0" borderId="0" xfId="0" applyFont="1" applyFill="1" applyAlignment="1">
      <alignment/>
    </xf>
    <xf numFmtId="4" fontId="13" fillId="0" borderId="0" xfId="0" applyNumberFormat="1" applyFont="1" applyFill="1" applyAlignment="1">
      <alignment horizontal="right"/>
    </xf>
    <xf numFmtId="0" fontId="22" fillId="0" borderId="10" xfId="0" applyFont="1" applyFill="1" applyBorder="1" applyAlignment="1">
      <alignment horizontal="center"/>
    </xf>
    <xf numFmtId="0" fontId="13" fillId="0" borderId="10" xfId="0" applyFont="1" applyFill="1" applyBorder="1" applyAlignment="1">
      <alignment/>
    </xf>
    <xf numFmtId="0" fontId="7" fillId="0" borderId="0" xfId="0" applyFont="1" applyFill="1" applyAlignment="1">
      <alignment/>
    </xf>
    <xf numFmtId="4" fontId="0" fillId="0" borderId="11" xfId="0" applyNumberFormat="1" applyBorder="1" applyAlignment="1">
      <alignment horizontal="center" vertical="top"/>
    </xf>
    <xf numFmtId="4" fontId="27" fillId="0" borderId="17" xfId="0" applyNumberFormat="1" applyFont="1" applyFill="1" applyBorder="1" applyAlignment="1" applyProtection="1">
      <alignment horizontal="right"/>
      <protection/>
    </xf>
    <xf numFmtId="4" fontId="27" fillId="0" borderId="11"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left" vertical="center"/>
      <protection/>
    </xf>
    <xf numFmtId="0" fontId="27" fillId="0" borderId="11" xfId="0" applyNumberFormat="1" applyFont="1" applyFill="1" applyBorder="1" applyAlignment="1" applyProtection="1">
      <alignment horizontal="left"/>
      <protection/>
    </xf>
    <xf numFmtId="0" fontId="22" fillId="0" borderId="0" xfId="0" applyFont="1" applyAlignment="1">
      <alignment horizontal="center"/>
    </xf>
    <xf numFmtId="0" fontId="3" fillId="0" borderId="18" xfId="0" applyFont="1" applyFill="1" applyBorder="1" applyAlignment="1">
      <alignment horizontal="center" vertical="top"/>
    </xf>
    <xf numFmtId="0" fontId="3" fillId="0" borderId="0" xfId="0" applyFont="1" applyFill="1" applyBorder="1" applyAlignment="1">
      <alignment horizontal="center"/>
    </xf>
    <xf numFmtId="0" fontId="25" fillId="0" borderId="0" xfId="0" applyFont="1" applyFill="1" applyAlignment="1">
      <alignment horizontal="center" vertical="center"/>
    </xf>
    <xf numFmtId="0" fontId="23" fillId="0" borderId="14" xfId="0" applyFont="1" applyBorder="1" applyAlignment="1">
      <alignment horizontal="left" vertical="top"/>
    </xf>
    <xf numFmtId="0" fontId="23" fillId="0" borderId="17" xfId="0" applyFont="1" applyBorder="1" applyAlignment="1">
      <alignment horizontal="left" vertical="top"/>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23" fillId="0" borderId="19" xfId="0" applyFont="1" applyBorder="1" applyAlignment="1">
      <alignment horizontal="left" vertical="top"/>
    </xf>
    <xf numFmtId="0" fontId="0" fillId="0" borderId="14" xfId="0" applyBorder="1" applyAlignment="1">
      <alignment horizontal="left" vertical="top"/>
    </xf>
    <xf numFmtId="0" fontId="0" fillId="0" borderId="19" xfId="0" applyBorder="1" applyAlignment="1">
      <alignment horizontal="left" vertical="top"/>
    </xf>
    <xf numFmtId="0" fontId="24" fillId="0" borderId="14" xfId="0" applyFont="1" applyBorder="1" applyAlignment="1">
      <alignment horizontal="left" vertical="top"/>
    </xf>
    <xf numFmtId="0" fontId="24" fillId="0" borderId="19" xfId="0" applyFont="1" applyBorder="1" applyAlignment="1">
      <alignment horizontal="left" vertical="top"/>
    </xf>
    <xf numFmtId="0" fontId="2" fillId="0" borderId="0" xfId="0" applyFont="1" applyFill="1" applyAlignment="1">
      <alignment horizontal="center"/>
    </xf>
    <xf numFmtId="0" fontId="5" fillId="0" borderId="14" xfId="0" applyFont="1" applyBorder="1" applyAlignment="1">
      <alignment horizontal="center" vertical="top"/>
    </xf>
    <xf numFmtId="0" fontId="5" fillId="0" borderId="19" xfId="0" applyFont="1" applyBorder="1" applyAlignment="1">
      <alignment horizontal="center" vertical="top"/>
    </xf>
    <xf numFmtId="0" fontId="5" fillId="0" borderId="17" xfId="0" applyFont="1" applyBorder="1" applyAlignment="1">
      <alignment horizontal="center" vertical="top"/>
    </xf>
    <xf numFmtId="0" fontId="14" fillId="0" borderId="11" xfId="0" applyFont="1" applyBorder="1" applyAlignment="1">
      <alignment horizontal="left"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8" xfId="0" applyFont="1" applyFill="1" applyBorder="1" applyAlignment="1">
      <alignment horizont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21" xfId="0" applyFont="1" applyBorder="1" applyAlignment="1">
      <alignment vertical="center" wrapText="1"/>
    </xf>
    <xf numFmtId="0" fontId="20" fillId="0" borderId="21" xfId="0" applyFont="1" applyBorder="1" applyAlignment="1">
      <alignment/>
    </xf>
    <xf numFmtId="0" fontId="10"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xf>
    <xf numFmtId="0" fontId="9" fillId="0" borderId="0" xfId="0" applyFont="1" applyAlignment="1">
      <alignment horizontal="center" vertical="center"/>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26"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tabSelected="1" zoomScale="90" zoomScaleNormal="90" zoomScalePageLayoutView="0" workbookViewId="0" topLeftCell="A1">
      <selection activeCell="A1" sqref="A1:Q2"/>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16384" width="9.00390625" style="37" customWidth="1"/>
  </cols>
  <sheetData>
    <row r="1" spans="1:17" ht="14.25" customHeight="1">
      <c r="A1" s="136" t="s">
        <v>838</v>
      </c>
      <c r="B1" s="136"/>
      <c r="C1" s="136"/>
      <c r="D1" s="136"/>
      <c r="E1" s="136"/>
      <c r="F1" s="136"/>
      <c r="G1" s="136"/>
      <c r="H1" s="136"/>
      <c r="I1" s="136"/>
      <c r="J1" s="136"/>
      <c r="K1" s="136"/>
      <c r="L1" s="136"/>
      <c r="M1" s="136"/>
      <c r="N1" s="136"/>
      <c r="O1" s="136"/>
      <c r="P1" s="136"/>
      <c r="Q1" s="136"/>
    </row>
    <row r="2" spans="1:17" ht="14.25" customHeight="1">
      <c r="A2" s="136"/>
      <c r="B2" s="136"/>
      <c r="C2" s="136"/>
      <c r="D2" s="136"/>
      <c r="E2" s="136"/>
      <c r="F2" s="136"/>
      <c r="G2" s="136"/>
      <c r="H2" s="136"/>
      <c r="I2" s="136"/>
      <c r="J2" s="136"/>
      <c r="K2" s="136"/>
      <c r="L2" s="136"/>
      <c r="M2" s="136"/>
      <c r="N2" s="136"/>
      <c r="O2" s="136"/>
      <c r="P2" s="136"/>
      <c r="Q2" s="136"/>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601</v>
      </c>
      <c r="E4" s="6" t="s">
        <v>602</v>
      </c>
      <c r="F4" s="6" t="s">
        <v>641</v>
      </c>
      <c r="G4" s="6" t="s">
        <v>595</v>
      </c>
      <c r="H4" s="6" t="s">
        <v>596</v>
      </c>
      <c r="I4" s="6" t="s">
        <v>597</v>
      </c>
      <c r="J4" s="6" t="s">
        <v>598</v>
      </c>
      <c r="K4" s="6" t="s">
        <v>599</v>
      </c>
      <c r="L4" s="6" t="s">
        <v>603</v>
      </c>
      <c r="M4" s="6" t="s">
        <v>600</v>
      </c>
      <c r="N4" s="6" t="s">
        <v>620</v>
      </c>
      <c r="O4" s="6" t="s">
        <v>621</v>
      </c>
      <c r="P4" s="37"/>
      <c r="Q4" s="37"/>
    </row>
    <row r="5" spans="2:28" ht="14.25" customHeight="1">
      <c r="B5" s="1">
        <v>0</v>
      </c>
      <c r="C5" s="7" t="s">
        <v>628</v>
      </c>
      <c r="D5" s="41">
        <f>D9-D7-D8-D6</f>
        <v>663521.3300000001</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629</v>
      </c>
      <c r="D6" s="132">
        <v>5013.25</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630</v>
      </c>
      <c r="D7" s="132">
        <v>1998176.19</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631</v>
      </c>
      <c r="D8" s="132">
        <v>1789643.06</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749</v>
      </c>
      <c r="D9" s="132">
        <v>4456353.83</v>
      </c>
      <c r="E9" s="42"/>
      <c r="F9" s="42"/>
      <c r="G9" s="42"/>
      <c r="H9" s="42"/>
      <c r="I9" s="42"/>
      <c r="J9" s="42"/>
      <c r="K9" s="42"/>
      <c r="L9" s="42"/>
      <c r="M9" s="42"/>
      <c r="N9" s="42"/>
      <c r="O9" s="42"/>
      <c r="P9" s="40"/>
      <c r="Q9" s="36"/>
      <c r="R9" s="36"/>
      <c r="S9" s="36"/>
      <c r="T9" s="36"/>
      <c r="U9" s="36"/>
      <c r="V9" s="36"/>
      <c r="W9" s="36"/>
      <c r="X9" s="36"/>
      <c r="Y9" s="36"/>
      <c r="Z9" s="36"/>
      <c r="AA9" s="36"/>
      <c r="AB9" s="36"/>
    </row>
    <row r="10" spans="2:28" ht="14.25" customHeight="1">
      <c r="B10" s="8">
        <v>0</v>
      </c>
      <c r="C10" s="7" t="s">
        <v>633</v>
      </c>
      <c r="D10" s="41"/>
      <c r="E10" s="132">
        <v>352875.89</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32">
        <v>237578.15</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634</v>
      </c>
      <c r="D12" s="41"/>
      <c r="E12" s="132">
        <v>2868268.95</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635</v>
      </c>
      <c r="D13" s="41"/>
      <c r="E13" s="132">
        <v>1373354.54</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32">
        <v>6264561</v>
      </c>
      <c r="E14" s="132">
        <v>5783666.82</v>
      </c>
      <c r="F14" s="132">
        <v>1920904.59</v>
      </c>
      <c r="G14" s="132">
        <v>5933926.87</v>
      </c>
      <c r="H14" s="41"/>
      <c r="I14" s="41"/>
      <c r="J14" s="41"/>
      <c r="K14" s="132">
        <v>7999412.58</v>
      </c>
      <c r="L14" s="132">
        <v>6274161.92</v>
      </c>
      <c r="M14" s="132">
        <v>5979739.21</v>
      </c>
      <c r="N14" s="132">
        <v>1381883.96</v>
      </c>
      <c r="O14" s="132">
        <v>2044815.82</v>
      </c>
      <c r="P14" s="36"/>
      <c r="Q14" s="36"/>
      <c r="R14" s="36"/>
      <c r="S14" s="36"/>
      <c r="T14" s="36"/>
      <c r="U14" s="36"/>
      <c r="V14" s="36"/>
      <c r="W14" s="36"/>
      <c r="X14" s="36"/>
      <c r="Y14" s="36"/>
      <c r="Z14" s="36"/>
      <c r="AA14" s="36"/>
      <c r="AB14" s="36"/>
    </row>
    <row r="15" spans="2:28" ht="14.25" customHeight="1">
      <c r="B15" s="1" t="s">
        <v>7</v>
      </c>
      <c r="C15" s="7" t="s">
        <v>8</v>
      </c>
      <c r="D15" s="41"/>
      <c r="E15" s="42"/>
      <c r="F15" s="41"/>
      <c r="G15" s="132">
        <v>4251654.86</v>
      </c>
      <c r="H15" s="41"/>
      <c r="I15" s="42"/>
      <c r="J15" s="42"/>
      <c r="K15" s="41"/>
      <c r="L15" s="41"/>
      <c r="M15" s="132">
        <v>4364690.51</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32">
        <v>0</v>
      </c>
      <c r="H16" s="41"/>
      <c r="I16" s="42"/>
      <c r="J16" s="42"/>
      <c r="K16" s="41"/>
      <c r="L16" s="41"/>
      <c r="M16" s="132">
        <v>0</v>
      </c>
      <c r="N16" s="41"/>
      <c r="O16" s="41"/>
      <c r="P16" s="36"/>
      <c r="Q16" s="36"/>
      <c r="R16" s="36"/>
      <c r="S16" s="36"/>
      <c r="T16" s="36"/>
      <c r="U16" s="36"/>
      <c r="V16" s="36"/>
      <c r="W16" s="36"/>
      <c r="X16" s="36"/>
      <c r="Y16" s="36"/>
      <c r="Z16" s="36"/>
      <c r="AA16" s="36"/>
      <c r="AB16" s="36"/>
    </row>
    <row r="17" spans="2:28" ht="14.25" customHeight="1">
      <c r="B17" s="1" t="s">
        <v>11</v>
      </c>
      <c r="C17" s="7" t="s">
        <v>12</v>
      </c>
      <c r="D17" s="132">
        <v>604023.42</v>
      </c>
      <c r="E17" s="132">
        <v>2348085.88</v>
      </c>
      <c r="F17" s="132">
        <v>42836.35</v>
      </c>
      <c r="G17" s="132">
        <v>2408761.04</v>
      </c>
      <c r="H17" s="41"/>
      <c r="I17" s="41"/>
      <c r="J17" s="41"/>
      <c r="K17" s="132">
        <v>738212.85</v>
      </c>
      <c r="L17" s="132">
        <v>2388624.73</v>
      </c>
      <c r="M17" s="132">
        <v>2280976.09</v>
      </c>
      <c r="N17" s="132">
        <v>163771.72</v>
      </c>
      <c r="O17" s="132">
        <v>168279.57</v>
      </c>
      <c r="P17" s="36"/>
      <c r="Q17" s="36"/>
      <c r="R17" s="36"/>
      <c r="S17" s="36"/>
      <c r="T17" s="36"/>
      <c r="U17" s="36"/>
      <c r="V17" s="36"/>
      <c r="W17" s="36"/>
      <c r="X17" s="36"/>
      <c r="Y17" s="36"/>
      <c r="Z17" s="36"/>
      <c r="AA17" s="36"/>
      <c r="AB17" s="36"/>
    </row>
    <row r="18" spans="2:28" ht="14.25" customHeight="1">
      <c r="B18" s="1" t="s">
        <v>13</v>
      </c>
      <c r="C18" s="7" t="s">
        <v>14</v>
      </c>
      <c r="D18" s="132">
        <v>2388465.38</v>
      </c>
      <c r="E18" s="132">
        <v>2061866.42</v>
      </c>
      <c r="F18" s="132">
        <v>1580605.49</v>
      </c>
      <c r="G18" s="132">
        <v>1748798.99</v>
      </c>
      <c r="H18" s="41"/>
      <c r="I18" s="41"/>
      <c r="J18" s="41"/>
      <c r="K18" s="132">
        <v>3150307.3</v>
      </c>
      <c r="L18" s="132">
        <v>2403426.84</v>
      </c>
      <c r="M18" s="132">
        <v>1831660.33</v>
      </c>
      <c r="N18" s="132">
        <v>454841.34</v>
      </c>
      <c r="O18" s="132">
        <v>1368944.86</v>
      </c>
      <c r="P18" s="36"/>
      <c r="Q18" s="36"/>
      <c r="R18" s="36"/>
      <c r="S18" s="36"/>
      <c r="T18" s="36"/>
      <c r="U18" s="36"/>
      <c r="V18" s="36"/>
      <c r="W18" s="36"/>
      <c r="X18" s="36"/>
      <c r="Y18" s="36"/>
      <c r="Z18" s="36"/>
      <c r="AA18" s="36"/>
      <c r="AB18" s="36"/>
    </row>
    <row r="19" spans="2:28" ht="14.25" customHeight="1">
      <c r="B19" s="1" t="s">
        <v>624</v>
      </c>
      <c r="C19" s="7" t="s">
        <v>90</v>
      </c>
      <c r="D19" s="41"/>
      <c r="E19" s="41"/>
      <c r="F19" s="132">
        <v>832635.98</v>
      </c>
      <c r="G19" s="42"/>
      <c r="H19" s="42"/>
      <c r="I19" s="42"/>
      <c r="J19" s="42"/>
      <c r="K19" s="42"/>
      <c r="L19" s="42"/>
      <c r="M19" s="42"/>
      <c r="N19" s="132">
        <v>556821.8</v>
      </c>
      <c r="O19" s="132">
        <v>1317083.86</v>
      </c>
      <c r="P19" s="36"/>
      <c r="Q19" s="36"/>
      <c r="R19" s="36"/>
      <c r="S19" s="36"/>
      <c r="T19" s="36"/>
      <c r="U19" s="36"/>
      <c r="V19" s="36"/>
      <c r="W19" s="36"/>
      <c r="X19" s="36"/>
      <c r="Y19" s="36"/>
      <c r="Z19" s="36"/>
      <c r="AA19" s="36"/>
      <c r="AB19" s="36"/>
    </row>
    <row r="20" spans="2:28" ht="24" customHeight="1">
      <c r="B20" s="1" t="s">
        <v>15</v>
      </c>
      <c r="C20" s="7" t="s">
        <v>16</v>
      </c>
      <c r="D20" s="41"/>
      <c r="E20" s="41"/>
      <c r="F20" s="41"/>
      <c r="G20" s="132">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32">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32">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32">
        <v>0</v>
      </c>
      <c r="G23" s="42"/>
      <c r="H23" s="42"/>
      <c r="I23" s="42"/>
      <c r="J23" s="42"/>
      <c r="K23" s="42"/>
      <c r="L23" s="42"/>
      <c r="M23" s="42"/>
      <c r="N23" s="132">
        <v>0</v>
      </c>
      <c r="O23" s="132">
        <v>0</v>
      </c>
      <c r="P23" s="36"/>
      <c r="Q23" s="36"/>
      <c r="R23" s="36"/>
      <c r="S23" s="36"/>
      <c r="T23" s="36"/>
      <c r="U23" s="36"/>
      <c r="V23" s="36"/>
      <c r="W23" s="36"/>
      <c r="X23" s="36"/>
      <c r="Y23" s="36"/>
      <c r="Z23" s="36"/>
      <c r="AA23" s="36"/>
      <c r="AB23" s="36"/>
    </row>
    <row r="24" spans="2:28" ht="14.25" customHeight="1">
      <c r="B24" s="1" t="s">
        <v>23</v>
      </c>
      <c r="C24" s="7" t="s">
        <v>24</v>
      </c>
      <c r="D24" s="41"/>
      <c r="E24" s="41"/>
      <c r="F24" s="41"/>
      <c r="G24" s="132">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32">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32">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32">
        <v>1406870.67</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32">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593</v>
      </c>
      <c r="E30" s="6" t="s">
        <v>594</v>
      </c>
      <c r="F30" s="10" t="s">
        <v>625</v>
      </c>
      <c r="G30" s="6" t="s">
        <v>605</v>
      </c>
      <c r="H30" s="6" t="s">
        <v>606</v>
      </c>
      <c r="I30" s="6" t="s">
        <v>607</v>
      </c>
      <c r="J30" s="6" t="s">
        <v>608</v>
      </c>
      <c r="K30" s="6" t="s">
        <v>599</v>
      </c>
      <c r="L30" s="6" t="s">
        <v>603</v>
      </c>
      <c r="M30" s="6" t="s">
        <v>609</v>
      </c>
      <c r="N30" s="6" t="s">
        <v>622</v>
      </c>
      <c r="O30" s="6" t="s">
        <v>623</v>
      </c>
      <c r="P30" s="11" t="s">
        <v>604</v>
      </c>
      <c r="Q30" s="11" t="s">
        <v>34</v>
      </c>
      <c r="R30" s="11" t="s">
        <v>35</v>
      </c>
      <c r="S30" s="11" t="s">
        <v>632</v>
      </c>
      <c r="T30" s="6" t="s">
        <v>759</v>
      </c>
      <c r="U30" s="68"/>
      <c r="V30" s="68"/>
    </row>
    <row r="31" spans="2:22" ht="15" customHeight="1">
      <c r="B31" s="1">
        <v>0</v>
      </c>
      <c r="C31" s="12" t="s">
        <v>36</v>
      </c>
      <c r="D31" s="132">
        <v>0</v>
      </c>
      <c r="E31" s="132">
        <v>0</v>
      </c>
      <c r="F31" s="42"/>
      <c r="G31" s="42"/>
      <c r="H31" s="42"/>
      <c r="I31" s="42"/>
      <c r="J31" s="42"/>
      <c r="K31" s="42"/>
      <c r="L31" s="42"/>
      <c r="M31" s="42"/>
      <c r="N31" s="42"/>
      <c r="O31" s="42"/>
      <c r="P31" s="42"/>
      <c r="Q31" s="42"/>
      <c r="R31" s="42"/>
      <c r="S31" s="132">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32">
        <v>1117029.55</v>
      </c>
      <c r="G33" s="132">
        <v>8409006.36</v>
      </c>
      <c r="H33" s="132">
        <v>1048284.46</v>
      </c>
      <c r="I33" s="42"/>
      <c r="J33" s="42"/>
      <c r="K33" s="42"/>
      <c r="L33" s="42"/>
      <c r="M33" s="42"/>
      <c r="N33" s="132">
        <v>1736021.05</v>
      </c>
      <c r="O33" s="132">
        <v>1776602.08</v>
      </c>
      <c r="P33" s="42"/>
      <c r="Q33" s="42"/>
      <c r="R33" s="42"/>
      <c r="S33" s="117"/>
      <c r="T33" s="42"/>
      <c r="U33" s="68"/>
      <c r="V33" s="68"/>
    </row>
    <row r="34" spans="1:22" ht="15" customHeight="1">
      <c r="A34" s="71"/>
      <c r="B34" s="1" t="s">
        <v>41</v>
      </c>
      <c r="C34" s="12" t="s">
        <v>42</v>
      </c>
      <c r="D34" s="41"/>
      <c r="E34" s="41"/>
      <c r="F34" s="42"/>
      <c r="G34" s="132">
        <v>2286992.24</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32">
        <v>262196.65</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32">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32">
        <v>28482.48</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32">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32">
        <v>243140.02</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32">
        <v>146358.5</v>
      </c>
      <c r="H40" s="42"/>
      <c r="I40" s="42"/>
      <c r="J40" s="42"/>
      <c r="K40" s="42"/>
      <c r="L40" s="42"/>
      <c r="M40" s="42"/>
      <c r="N40" s="42"/>
      <c r="O40" s="42"/>
      <c r="P40" s="42"/>
      <c r="Q40" s="42"/>
      <c r="R40" s="42"/>
      <c r="S40" s="117"/>
      <c r="T40" s="42"/>
      <c r="U40" s="68"/>
      <c r="V40" s="68"/>
    </row>
    <row r="41" spans="2:22" ht="15" customHeight="1">
      <c r="B41" s="1" t="s">
        <v>55</v>
      </c>
      <c r="C41" s="12" t="s">
        <v>750</v>
      </c>
      <c r="D41" s="41"/>
      <c r="E41" s="41"/>
      <c r="F41" s="132">
        <v>901300.02</v>
      </c>
      <c r="G41" s="132">
        <v>4121398.12</v>
      </c>
      <c r="H41" s="42"/>
      <c r="I41" s="132">
        <v>3121589.01</v>
      </c>
      <c r="J41" s="132">
        <v>821705.18</v>
      </c>
      <c r="K41" s="42"/>
      <c r="L41" s="41"/>
      <c r="M41" s="42"/>
      <c r="N41" s="42"/>
      <c r="O41" s="42"/>
      <c r="P41" s="42"/>
      <c r="Q41" s="42"/>
      <c r="R41" s="42"/>
      <c r="S41" s="117"/>
      <c r="T41" s="42"/>
      <c r="U41" s="68"/>
      <c r="V41" s="68"/>
    </row>
    <row r="42" spans="2:22" ht="15" customHeight="1">
      <c r="B42" s="1" t="s">
        <v>56</v>
      </c>
      <c r="C42" s="12" t="s">
        <v>57</v>
      </c>
      <c r="D42" s="41"/>
      <c r="E42" s="41"/>
      <c r="F42" s="42"/>
      <c r="G42" s="132">
        <v>0</v>
      </c>
      <c r="H42" s="42"/>
      <c r="I42" s="42"/>
      <c r="J42" s="42"/>
      <c r="K42" s="42"/>
      <c r="L42" s="42"/>
      <c r="M42" s="42"/>
      <c r="N42" s="42"/>
      <c r="O42" s="42"/>
      <c r="P42" s="42"/>
      <c r="Q42" s="42"/>
      <c r="R42" s="42"/>
      <c r="S42" s="117"/>
      <c r="T42" s="42"/>
      <c r="U42" s="68"/>
      <c r="V42" s="68"/>
    </row>
    <row r="43" spans="2:22" ht="15" customHeight="1">
      <c r="B43" s="1" t="s">
        <v>610</v>
      </c>
      <c r="C43" s="12" t="s">
        <v>611</v>
      </c>
      <c r="D43" s="41"/>
      <c r="E43" s="41"/>
      <c r="F43" s="42"/>
      <c r="G43" s="132">
        <v>142399.24</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32">
        <v>25784.14</v>
      </c>
      <c r="H44" s="42"/>
      <c r="I44" s="42"/>
      <c r="J44" s="42"/>
      <c r="K44" s="42"/>
      <c r="L44" s="42"/>
      <c r="M44" s="42"/>
      <c r="N44" s="42"/>
      <c r="O44" s="42"/>
      <c r="P44" s="42"/>
      <c r="Q44" s="42"/>
      <c r="R44" s="42"/>
      <c r="S44" s="117"/>
      <c r="T44" s="42"/>
      <c r="U44" s="68"/>
      <c r="V44" s="68"/>
    </row>
    <row r="45" spans="2:22" ht="15" customHeight="1">
      <c r="B45" s="1" t="s">
        <v>612</v>
      </c>
      <c r="C45" s="12" t="s">
        <v>614</v>
      </c>
      <c r="D45" s="41"/>
      <c r="E45" s="41"/>
      <c r="F45" s="127"/>
      <c r="G45" s="132">
        <v>1866337.18</v>
      </c>
      <c r="H45" s="42"/>
      <c r="I45" s="42"/>
      <c r="J45" s="42"/>
      <c r="K45" s="42"/>
      <c r="L45" s="41"/>
      <c r="M45" s="42"/>
      <c r="N45" s="42"/>
      <c r="O45" s="42"/>
      <c r="P45" s="42"/>
      <c r="Q45" s="42"/>
      <c r="R45" s="42"/>
      <c r="S45" s="117"/>
      <c r="T45" s="42"/>
      <c r="U45" s="68"/>
      <c r="V45" s="68"/>
    </row>
    <row r="46" spans="2:22" ht="15" customHeight="1">
      <c r="B46" s="1" t="s">
        <v>613</v>
      </c>
      <c r="C46" s="12" t="s">
        <v>615</v>
      </c>
      <c r="D46" s="41"/>
      <c r="E46" s="41"/>
      <c r="F46" s="42"/>
      <c r="G46" s="132">
        <v>0</v>
      </c>
      <c r="H46" s="42"/>
      <c r="I46" s="42"/>
      <c r="J46" s="42"/>
      <c r="K46" s="42"/>
      <c r="L46" s="42"/>
      <c r="M46" s="42"/>
      <c r="N46" s="42"/>
      <c r="O46" s="42"/>
      <c r="P46" s="42"/>
      <c r="Q46" s="42"/>
      <c r="R46" s="42"/>
      <c r="S46" s="117"/>
      <c r="T46" s="42"/>
      <c r="U46" s="68"/>
      <c r="V46" s="68"/>
    </row>
    <row r="47" spans="2:22" ht="15" customHeight="1">
      <c r="B47" s="1" t="s">
        <v>616</v>
      </c>
      <c r="C47" s="12" t="s">
        <v>617</v>
      </c>
      <c r="D47" s="41"/>
      <c r="E47" s="41"/>
      <c r="F47" s="42"/>
      <c r="G47" s="132">
        <v>484329.59</v>
      </c>
      <c r="H47" s="42"/>
      <c r="I47" s="42"/>
      <c r="J47" s="42"/>
      <c r="K47" s="42"/>
      <c r="L47" s="41"/>
      <c r="M47" s="127"/>
      <c r="N47" s="127"/>
      <c r="O47" s="127"/>
      <c r="P47" s="42"/>
      <c r="Q47" s="42"/>
      <c r="R47" s="42"/>
      <c r="S47" s="117"/>
      <c r="T47" s="42"/>
      <c r="U47" s="68"/>
      <c r="V47" s="68"/>
    </row>
    <row r="48" spans="2:22" ht="15" customHeight="1">
      <c r="B48" s="1" t="s">
        <v>752</v>
      </c>
      <c r="C48" s="12" t="s">
        <v>751</v>
      </c>
      <c r="D48" s="41"/>
      <c r="E48" s="41"/>
      <c r="F48" s="132">
        <v>4186.49</v>
      </c>
      <c r="G48" s="132">
        <v>74862.73</v>
      </c>
      <c r="H48" s="42"/>
      <c r="I48" s="132">
        <v>73061.3</v>
      </c>
      <c r="J48" s="132">
        <v>4166.49</v>
      </c>
      <c r="K48" s="42"/>
      <c r="L48" s="41"/>
      <c r="M48" s="42"/>
      <c r="N48" s="42"/>
      <c r="O48" s="42"/>
      <c r="P48" s="42"/>
      <c r="Q48" s="42"/>
      <c r="R48" s="42"/>
      <c r="S48" s="117"/>
      <c r="T48" s="42"/>
      <c r="U48" s="68"/>
      <c r="V48" s="68"/>
    </row>
    <row r="49" spans="2:22" ht="15" customHeight="1">
      <c r="B49" s="1" t="s">
        <v>754</v>
      </c>
      <c r="C49" s="12" t="s">
        <v>753</v>
      </c>
      <c r="D49" s="41"/>
      <c r="E49" s="41"/>
      <c r="F49" s="132">
        <v>0</v>
      </c>
      <c r="G49" s="132">
        <v>0</v>
      </c>
      <c r="H49" s="42"/>
      <c r="I49" s="132">
        <v>0</v>
      </c>
      <c r="J49" s="132">
        <v>0</v>
      </c>
      <c r="K49" s="42"/>
      <c r="L49" s="41"/>
      <c r="M49" s="42"/>
      <c r="N49" s="42"/>
      <c r="O49" s="42"/>
      <c r="P49" s="42"/>
      <c r="Q49" s="42"/>
      <c r="R49" s="42"/>
      <c r="S49" s="117"/>
      <c r="T49" s="42"/>
      <c r="U49" s="68"/>
      <c r="V49" s="68"/>
    </row>
    <row r="50" spans="2:22" ht="15" customHeight="1">
      <c r="B50" s="1" t="s">
        <v>755</v>
      </c>
      <c r="C50" s="12" t="s">
        <v>756</v>
      </c>
      <c r="D50" s="41"/>
      <c r="E50" s="41"/>
      <c r="F50" s="132">
        <v>0</v>
      </c>
      <c r="G50" s="132">
        <v>0</v>
      </c>
      <c r="H50" s="42"/>
      <c r="I50" s="132">
        <v>0</v>
      </c>
      <c r="J50" s="132">
        <v>0</v>
      </c>
      <c r="K50" s="42"/>
      <c r="L50" s="42"/>
      <c r="M50" s="42"/>
      <c r="N50" s="42"/>
      <c r="O50" s="42"/>
      <c r="P50" s="42"/>
      <c r="Q50" s="42"/>
      <c r="R50" s="42"/>
      <c r="S50" s="117"/>
      <c r="T50" s="42"/>
      <c r="U50" s="68"/>
      <c r="V50" s="68"/>
    </row>
    <row r="51" spans="2:22" ht="15" customHeight="1">
      <c r="B51" s="1" t="s">
        <v>60</v>
      </c>
      <c r="C51" s="12" t="s">
        <v>61</v>
      </c>
      <c r="D51" s="41"/>
      <c r="E51" s="41"/>
      <c r="F51" s="42"/>
      <c r="G51" s="132">
        <v>42882.15</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32">
        <v>0</v>
      </c>
      <c r="H52" s="42"/>
      <c r="I52" s="42"/>
      <c r="J52" s="42"/>
      <c r="K52" s="42"/>
      <c r="L52" s="42"/>
      <c r="M52" s="42"/>
      <c r="N52" s="42"/>
      <c r="O52" s="42"/>
      <c r="P52" s="42"/>
      <c r="Q52" s="42"/>
      <c r="R52" s="42"/>
      <c r="S52" s="117"/>
      <c r="T52" s="42"/>
      <c r="U52" s="68"/>
      <c r="V52" s="68"/>
    </row>
    <row r="53" spans="2:22" ht="15" customHeight="1">
      <c r="B53" s="1" t="s">
        <v>64</v>
      </c>
      <c r="C53" s="12" t="s">
        <v>65</v>
      </c>
      <c r="D53" s="41"/>
      <c r="E53" s="132">
        <v>0</v>
      </c>
      <c r="F53" s="42"/>
      <c r="G53" s="132">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32">
        <v>267482.87</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32">
        <v>243007.95</v>
      </c>
      <c r="G55" s="132">
        <v>2744055.24</v>
      </c>
      <c r="H55" s="132">
        <v>243007.95</v>
      </c>
      <c r="I55" s="42"/>
      <c r="J55" s="42"/>
      <c r="K55" s="42"/>
      <c r="L55" s="42"/>
      <c r="M55" s="42"/>
      <c r="N55" s="132">
        <v>378390.2</v>
      </c>
      <c r="O55" s="132">
        <v>378390.2</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618</v>
      </c>
      <c r="C57" s="12" t="s">
        <v>757</v>
      </c>
      <c r="D57" s="41"/>
      <c r="E57" s="41"/>
      <c r="F57" s="42"/>
      <c r="G57" s="132">
        <v>1627677.26</v>
      </c>
      <c r="H57" s="42"/>
      <c r="I57" s="42"/>
      <c r="J57" s="42"/>
      <c r="K57" s="42"/>
      <c r="L57" s="41"/>
      <c r="M57" s="42"/>
      <c r="N57" s="42"/>
      <c r="O57" s="42"/>
      <c r="P57" s="42"/>
      <c r="Q57" s="42"/>
      <c r="R57" s="42"/>
      <c r="S57" s="117"/>
      <c r="T57" s="42"/>
    </row>
    <row r="58" spans="2:20" ht="14.25" customHeight="1">
      <c r="B58" s="1" t="s">
        <v>73</v>
      </c>
      <c r="C58" s="12" t="s">
        <v>74</v>
      </c>
      <c r="D58" s="41"/>
      <c r="E58" s="41"/>
      <c r="F58" s="132">
        <v>226110.41</v>
      </c>
      <c r="G58" s="132">
        <v>2584595.96</v>
      </c>
      <c r="H58" s="42"/>
      <c r="I58" s="132">
        <v>2245434.21</v>
      </c>
      <c r="J58" s="132">
        <v>226110.41</v>
      </c>
      <c r="K58" s="42"/>
      <c r="L58" s="42"/>
      <c r="M58" s="42"/>
      <c r="N58" s="42"/>
      <c r="O58" s="42"/>
      <c r="P58" s="42"/>
      <c r="Q58" s="42"/>
      <c r="R58" s="42"/>
      <c r="S58" s="117"/>
      <c r="T58" s="132">
        <v>1056178.52</v>
      </c>
    </row>
    <row r="59" spans="2:20" ht="24" customHeight="1">
      <c r="B59" s="1" t="s">
        <v>619</v>
      </c>
      <c r="C59" s="12" t="s">
        <v>758</v>
      </c>
      <c r="D59" s="41"/>
      <c r="E59" s="41"/>
      <c r="F59" s="42"/>
      <c r="G59" s="132">
        <v>0</v>
      </c>
      <c r="H59" s="42"/>
      <c r="I59" s="42"/>
      <c r="J59" s="42"/>
      <c r="K59" s="42"/>
      <c r="L59" s="42"/>
      <c r="M59" s="42"/>
      <c r="N59" s="42"/>
      <c r="O59" s="42"/>
      <c r="P59" s="42"/>
      <c r="Q59" s="42"/>
      <c r="R59" s="42"/>
      <c r="S59" s="117"/>
      <c r="T59" s="42"/>
    </row>
    <row r="60" spans="2:20" ht="14.25" customHeight="1">
      <c r="B60" s="1" t="s">
        <v>75</v>
      </c>
      <c r="C60" s="12" t="s">
        <v>76</v>
      </c>
      <c r="D60" s="41"/>
      <c r="E60" s="41"/>
      <c r="F60" s="42"/>
      <c r="G60" s="132">
        <v>82320.85</v>
      </c>
      <c r="H60" s="42"/>
      <c r="I60" s="42"/>
      <c r="J60" s="42"/>
      <c r="K60" s="42"/>
      <c r="L60" s="41"/>
      <c r="M60" s="42"/>
      <c r="N60" s="42"/>
      <c r="O60" s="42"/>
      <c r="P60" s="42"/>
      <c r="Q60" s="42"/>
      <c r="R60" s="42"/>
      <c r="S60" s="117"/>
      <c r="T60" s="132">
        <v>70194.05</v>
      </c>
    </row>
    <row r="61" spans="2:20" ht="14.25" customHeight="1">
      <c r="B61" s="1" t="s">
        <v>77</v>
      </c>
      <c r="C61" s="12" t="s">
        <v>78</v>
      </c>
      <c r="D61" s="41"/>
      <c r="E61" s="41"/>
      <c r="F61" s="132">
        <v>0</v>
      </c>
      <c r="G61" s="132">
        <v>48500</v>
      </c>
      <c r="H61" s="42"/>
      <c r="I61" s="132">
        <v>48500</v>
      </c>
      <c r="J61" s="132">
        <v>0</v>
      </c>
      <c r="K61" s="42"/>
      <c r="L61" s="41"/>
      <c r="M61" s="42"/>
      <c r="N61" s="42"/>
      <c r="O61" s="42"/>
      <c r="P61" s="42"/>
      <c r="Q61" s="42"/>
      <c r="R61" s="42"/>
      <c r="S61" s="117"/>
      <c r="T61" s="42"/>
    </row>
    <row r="62" spans="2:20" ht="24" customHeight="1">
      <c r="B62" s="1" t="s">
        <v>79</v>
      </c>
      <c r="C62" s="12" t="s">
        <v>80</v>
      </c>
      <c r="D62" s="41"/>
      <c r="E62" s="41"/>
      <c r="F62" s="132">
        <v>0</v>
      </c>
      <c r="G62" s="132">
        <v>0</v>
      </c>
      <c r="H62" s="42"/>
      <c r="I62" s="132">
        <v>0</v>
      </c>
      <c r="J62" s="132">
        <v>0</v>
      </c>
      <c r="K62" s="42"/>
      <c r="L62" s="41"/>
      <c r="M62" s="42"/>
      <c r="N62" s="42"/>
      <c r="O62" s="42"/>
      <c r="P62" s="42"/>
      <c r="Q62" s="42"/>
      <c r="R62" s="42"/>
      <c r="S62" s="117"/>
      <c r="T62" s="42"/>
    </row>
    <row r="63" spans="2:20" ht="24" customHeight="1">
      <c r="B63" s="1" t="s">
        <v>81</v>
      </c>
      <c r="C63" s="12" t="s">
        <v>82</v>
      </c>
      <c r="D63" s="41"/>
      <c r="E63" s="41"/>
      <c r="F63" s="132">
        <v>0</v>
      </c>
      <c r="G63" s="132">
        <v>0</v>
      </c>
      <c r="H63" s="42"/>
      <c r="I63" s="132">
        <v>0</v>
      </c>
      <c r="J63" s="132">
        <v>0</v>
      </c>
      <c r="K63" s="42"/>
      <c r="L63" s="41"/>
      <c r="M63" s="42"/>
      <c r="N63" s="42"/>
      <c r="O63" s="42"/>
      <c r="P63" s="42"/>
      <c r="Q63" s="42"/>
      <c r="R63" s="42"/>
      <c r="S63" s="117"/>
      <c r="T63" s="42"/>
    </row>
    <row r="64" spans="2:20" ht="24" customHeight="1">
      <c r="B64" s="1" t="s">
        <v>83</v>
      </c>
      <c r="C64" s="12" t="s">
        <v>84</v>
      </c>
      <c r="D64" s="41"/>
      <c r="E64" s="41"/>
      <c r="F64" s="132">
        <v>0</v>
      </c>
      <c r="G64" s="132">
        <v>0</v>
      </c>
      <c r="H64" s="42"/>
      <c r="I64" s="132">
        <v>0</v>
      </c>
      <c r="J64" s="132">
        <v>0</v>
      </c>
      <c r="K64" s="42"/>
      <c r="L64" s="41"/>
      <c r="M64" s="42"/>
      <c r="N64" s="42"/>
      <c r="O64" s="42"/>
      <c r="P64" s="42"/>
      <c r="Q64" s="42"/>
      <c r="R64" s="42"/>
      <c r="S64" s="117"/>
      <c r="T64" s="42"/>
    </row>
    <row r="65" spans="2:20" ht="24" customHeight="1">
      <c r="B65" s="1" t="s">
        <v>85</v>
      </c>
      <c r="C65" s="12" t="s">
        <v>86</v>
      </c>
      <c r="D65" s="41"/>
      <c r="E65" s="41"/>
      <c r="F65" s="132">
        <v>0</v>
      </c>
      <c r="G65" s="132">
        <v>0</v>
      </c>
      <c r="H65" s="42"/>
      <c r="I65" s="132">
        <v>0</v>
      </c>
      <c r="J65" s="132">
        <v>0</v>
      </c>
      <c r="K65" s="42"/>
      <c r="L65" s="42"/>
      <c r="M65" s="42"/>
      <c r="N65" s="42"/>
      <c r="O65" s="42"/>
      <c r="P65" s="42"/>
      <c r="Q65" s="42"/>
      <c r="R65" s="42"/>
      <c r="S65" s="117"/>
      <c r="T65" s="42"/>
    </row>
    <row r="66" spans="2:20" ht="14.25" customHeight="1">
      <c r="B66" s="1" t="s">
        <v>87</v>
      </c>
      <c r="C66" s="12" t="s">
        <v>88</v>
      </c>
      <c r="D66" s="41"/>
      <c r="E66" s="41"/>
      <c r="F66" s="132">
        <v>0</v>
      </c>
      <c r="G66" s="42"/>
      <c r="H66" s="132">
        <v>0</v>
      </c>
      <c r="I66" s="42"/>
      <c r="J66" s="42"/>
      <c r="K66" s="42"/>
      <c r="L66" s="42"/>
      <c r="M66" s="42"/>
      <c r="N66" s="132">
        <v>0</v>
      </c>
      <c r="O66" s="132">
        <v>0</v>
      </c>
      <c r="P66" s="42"/>
      <c r="Q66" s="42"/>
      <c r="R66" s="42"/>
      <c r="S66" s="117"/>
      <c r="T66" s="42"/>
    </row>
    <row r="67" spans="2:20" ht="14.25" customHeight="1">
      <c r="B67" s="1" t="s">
        <v>89</v>
      </c>
      <c r="C67" s="12" t="s">
        <v>90</v>
      </c>
      <c r="D67" s="41"/>
      <c r="E67" s="41"/>
      <c r="F67" s="42"/>
      <c r="G67" s="132">
        <v>164123.56</v>
      </c>
      <c r="H67" s="42"/>
      <c r="I67" s="42"/>
      <c r="J67" s="42"/>
      <c r="K67" s="42"/>
      <c r="L67" s="42"/>
      <c r="M67" s="42"/>
      <c r="N67" s="42"/>
      <c r="O67" s="42"/>
      <c r="P67" s="42"/>
      <c r="Q67" s="42"/>
      <c r="R67" s="42"/>
      <c r="S67" s="117"/>
      <c r="T67" s="42"/>
    </row>
    <row r="68" spans="2:20" ht="14.25" customHeight="1">
      <c r="B68" s="1" t="s">
        <v>91</v>
      </c>
      <c r="C68" s="12" t="s">
        <v>30</v>
      </c>
      <c r="D68" s="41"/>
      <c r="E68" s="41"/>
      <c r="F68" s="42"/>
      <c r="G68" s="132">
        <v>1406870.67</v>
      </c>
      <c r="H68" s="42"/>
      <c r="I68" s="42"/>
      <c r="J68" s="42"/>
      <c r="K68" s="42"/>
      <c r="L68" s="42"/>
      <c r="M68" s="42"/>
      <c r="N68" s="42"/>
      <c r="O68" s="42"/>
      <c r="P68" s="42"/>
      <c r="Q68" s="42"/>
      <c r="R68" s="42"/>
      <c r="S68" s="117"/>
      <c r="T68" s="42"/>
    </row>
    <row r="69" spans="2:20" ht="14.25" customHeight="1">
      <c r="B69" s="1" t="s">
        <v>92</v>
      </c>
      <c r="C69" s="12" t="s">
        <v>93</v>
      </c>
      <c r="D69" s="41"/>
      <c r="E69" s="42"/>
      <c r="F69" s="42"/>
      <c r="G69" s="132">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627</v>
      </c>
      <c r="C72" s="12" t="s">
        <v>626</v>
      </c>
      <c r="D72" s="128"/>
      <c r="E72" s="128"/>
      <c r="F72" s="129"/>
      <c r="G72" s="132">
        <v>0</v>
      </c>
      <c r="H72" s="129"/>
      <c r="I72" s="129"/>
      <c r="J72" s="129"/>
      <c r="K72" s="129"/>
      <c r="L72" s="129"/>
      <c r="M72" s="129"/>
      <c r="N72" s="129"/>
      <c r="O72" s="129"/>
      <c r="P72" s="129"/>
      <c r="Q72" s="117"/>
      <c r="R72" s="117"/>
      <c r="S72" s="117"/>
      <c r="T72" s="42"/>
    </row>
    <row r="73" spans="3:20" ht="14.25" customHeight="1">
      <c r="C73" s="12" t="s">
        <v>745</v>
      </c>
      <c r="D73" s="42"/>
      <c r="E73" s="42"/>
      <c r="F73" s="42"/>
      <c r="G73" s="42"/>
      <c r="H73" s="42"/>
      <c r="I73" s="42"/>
      <c r="J73" s="42"/>
      <c r="K73" s="42"/>
      <c r="L73" s="117"/>
      <c r="M73" s="117"/>
      <c r="N73" s="117"/>
      <c r="O73" s="117"/>
      <c r="P73" s="132">
        <v>13678</v>
      </c>
      <c r="Q73" s="117"/>
      <c r="R73" s="117"/>
      <c r="S73" s="117"/>
      <c r="T73" s="42"/>
    </row>
    <row r="76" spans="1:17" ht="24" customHeight="1">
      <c r="A76" s="75" t="s">
        <v>650</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640</v>
      </c>
      <c r="E79" s="10" t="s">
        <v>636</v>
      </c>
      <c r="F79" s="10" t="s">
        <v>637</v>
      </c>
      <c r="G79" s="10" t="s">
        <v>638</v>
      </c>
      <c r="H79" s="10" t="s">
        <v>641</v>
      </c>
      <c r="I79" s="10" t="s">
        <v>639</v>
      </c>
      <c r="J79" s="10" t="s">
        <v>642</v>
      </c>
      <c r="K79" s="10" t="s">
        <v>643</v>
      </c>
      <c r="L79" s="10" t="s">
        <v>644</v>
      </c>
      <c r="M79" s="73"/>
      <c r="N79" s="73"/>
      <c r="O79" s="73"/>
      <c r="P79" s="73"/>
      <c r="Q79" s="73"/>
      <c r="R79" s="73"/>
      <c r="S79" s="73"/>
      <c r="T79" s="73"/>
    </row>
    <row r="80" spans="2:20" ht="14.25" customHeight="1">
      <c r="B80" s="15" t="s">
        <v>95</v>
      </c>
      <c r="C80" s="7" t="s">
        <v>96</v>
      </c>
      <c r="D80" s="132">
        <v>4593561</v>
      </c>
      <c r="E80" s="132">
        <v>4101394.81</v>
      </c>
      <c r="F80" s="132">
        <v>4251654.86</v>
      </c>
      <c r="G80" s="132">
        <v>5751421.67</v>
      </c>
      <c r="H80" s="132">
        <v>1918976.83</v>
      </c>
      <c r="I80" s="132">
        <v>4589962.15</v>
      </c>
      <c r="J80" s="132">
        <v>2938921.97</v>
      </c>
      <c r="K80" s="132">
        <v>1425768.54</v>
      </c>
      <c r="L80" s="133">
        <v>2088700.4</v>
      </c>
      <c r="M80" s="72"/>
      <c r="N80" s="74"/>
      <c r="O80" s="74"/>
      <c r="P80" s="74"/>
      <c r="Q80" s="74"/>
      <c r="R80" s="74"/>
      <c r="S80" s="74"/>
      <c r="T80" s="74"/>
    </row>
    <row r="81" spans="2:20" ht="14.25" customHeight="1">
      <c r="B81" s="15" t="s">
        <v>97</v>
      </c>
      <c r="C81" s="7" t="s">
        <v>98</v>
      </c>
      <c r="D81" s="132">
        <v>0</v>
      </c>
      <c r="E81" s="132">
        <v>0</v>
      </c>
      <c r="F81" s="132">
        <v>0</v>
      </c>
      <c r="G81" s="132">
        <v>0</v>
      </c>
      <c r="H81" s="132">
        <v>0</v>
      </c>
      <c r="I81" s="132">
        <v>0</v>
      </c>
      <c r="J81" s="132">
        <v>0</v>
      </c>
      <c r="K81" s="132">
        <v>0</v>
      </c>
      <c r="L81" s="133">
        <v>0</v>
      </c>
      <c r="M81" s="72"/>
      <c r="N81" s="74"/>
      <c r="O81" s="74"/>
      <c r="P81" s="74"/>
      <c r="Q81" s="74"/>
      <c r="R81" s="74"/>
      <c r="S81" s="74"/>
      <c r="T81" s="74"/>
    </row>
    <row r="82" spans="2:20" ht="14.25" customHeight="1">
      <c r="B82" s="15" t="s">
        <v>99</v>
      </c>
      <c r="C82" s="7" t="s">
        <v>100</v>
      </c>
      <c r="D82" s="132">
        <v>1671000</v>
      </c>
      <c r="E82" s="132">
        <v>1682272.01</v>
      </c>
      <c r="F82" s="132">
        <v>1682272.01</v>
      </c>
      <c r="G82" s="132">
        <v>2247990.91</v>
      </c>
      <c r="H82" s="132">
        <v>1927.76</v>
      </c>
      <c r="I82" s="132">
        <v>1684199.77</v>
      </c>
      <c r="J82" s="132">
        <v>1613120.94</v>
      </c>
      <c r="K82" s="132">
        <v>1927.76</v>
      </c>
      <c r="L82" s="133">
        <v>1927.76</v>
      </c>
      <c r="M82" s="72"/>
      <c r="N82" s="74"/>
      <c r="O82" s="74"/>
      <c r="P82" s="74"/>
      <c r="Q82" s="74"/>
      <c r="R82" s="74"/>
      <c r="S82" s="74"/>
      <c r="T82" s="74"/>
    </row>
    <row r="83" spans="2:20" ht="14.25" customHeight="1">
      <c r="B83" s="15" t="s">
        <v>101</v>
      </c>
      <c r="C83" s="7" t="s">
        <v>102</v>
      </c>
      <c r="D83" s="132">
        <v>0</v>
      </c>
      <c r="E83" s="132">
        <v>0</v>
      </c>
      <c r="F83" s="132">
        <v>0</v>
      </c>
      <c r="G83" s="132">
        <v>0</v>
      </c>
      <c r="H83" s="132">
        <v>0</v>
      </c>
      <c r="I83" s="132">
        <v>0</v>
      </c>
      <c r="J83" s="132">
        <v>0</v>
      </c>
      <c r="K83" s="132">
        <v>0</v>
      </c>
      <c r="L83" s="133">
        <v>0</v>
      </c>
      <c r="M83" s="72"/>
      <c r="N83" s="74"/>
      <c r="O83" s="74"/>
      <c r="P83" s="74"/>
      <c r="Q83" s="74"/>
      <c r="R83" s="74"/>
      <c r="S83" s="74"/>
      <c r="T83" s="74"/>
    </row>
    <row r="84" spans="2:20" ht="14.25" customHeight="1">
      <c r="B84" s="85" t="s">
        <v>103</v>
      </c>
      <c r="C84" s="16" t="s">
        <v>104</v>
      </c>
      <c r="D84" s="132">
        <v>6264561</v>
      </c>
      <c r="E84" s="132">
        <v>5783666.82</v>
      </c>
      <c r="F84" s="132">
        <v>5933926.87</v>
      </c>
      <c r="G84" s="132">
        <v>7999412.58</v>
      </c>
      <c r="H84" s="132">
        <v>1920904.59</v>
      </c>
      <c r="I84" s="132">
        <v>6274161.92</v>
      </c>
      <c r="J84" s="132">
        <v>4552042.91</v>
      </c>
      <c r="K84" s="132">
        <v>1427696.3</v>
      </c>
      <c r="L84" s="133">
        <v>2090628.16</v>
      </c>
      <c r="M84" s="72"/>
      <c r="N84" s="74"/>
      <c r="O84" s="74"/>
      <c r="P84" s="74"/>
      <c r="Q84" s="74"/>
      <c r="R84" s="74"/>
      <c r="S84" s="74"/>
      <c r="T84" s="74"/>
    </row>
    <row r="85" spans="2:20" ht="14.25" customHeight="1">
      <c r="B85" s="15" t="s">
        <v>105</v>
      </c>
      <c r="C85" s="7" t="s">
        <v>106</v>
      </c>
      <c r="D85" s="132">
        <v>282016.96</v>
      </c>
      <c r="E85" s="132">
        <v>1966139.63</v>
      </c>
      <c r="F85" s="132">
        <v>2114919.19</v>
      </c>
      <c r="G85" s="132">
        <v>378616.86</v>
      </c>
      <c r="H85" s="132">
        <v>29888</v>
      </c>
      <c r="I85" s="132">
        <v>1993730.13</v>
      </c>
      <c r="J85" s="132">
        <v>2110763.84</v>
      </c>
      <c r="K85" s="132">
        <v>29888</v>
      </c>
      <c r="L85" s="133">
        <v>29888</v>
      </c>
      <c r="M85" s="72"/>
      <c r="N85" s="74"/>
      <c r="O85" s="74"/>
      <c r="P85" s="74"/>
      <c r="Q85" s="74"/>
      <c r="R85" s="74"/>
      <c r="S85" s="74"/>
      <c r="T85" s="74"/>
    </row>
    <row r="86" spans="2:20" ht="14.25" customHeight="1">
      <c r="B86" s="15" t="s">
        <v>107</v>
      </c>
      <c r="C86" s="7" t="s">
        <v>108</v>
      </c>
      <c r="D86" s="132">
        <v>190998.96</v>
      </c>
      <c r="E86" s="132">
        <v>242178.06</v>
      </c>
      <c r="F86" s="132">
        <v>177105.66</v>
      </c>
      <c r="G86" s="132">
        <v>190998.96</v>
      </c>
      <c r="H86" s="132">
        <v>0</v>
      </c>
      <c r="I86" s="132">
        <v>242178.06</v>
      </c>
      <c r="J86" s="132">
        <v>21935</v>
      </c>
      <c r="K86" s="132">
        <v>0</v>
      </c>
      <c r="L86" s="133">
        <v>0</v>
      </c>
      <c r="M86" s="72"/>
      <c r="N86" s="74"/>
      <c r="O86" s="74"/>
      <c r="P86" s="74"/>
      <c r="Q86" s="74"/>
      <c r="R86" s="74"/>
      <c r="S86" s="74"/>
      <c r="T86" s="74"/>
    </row>
    <row r="87" spans="2:20" ht="14.25" customHeight="1">
      <c r="B87" s="15" t="s">
        <v>109</v>
      </c>
      <c r="C87" s="7" t="s">
        <v>110</v>
      </c>
      <c r="D87" s="132">
        <v>131007.5</v>
      </c>
      <c r="E87" s="132">
        <v>135007.5</v>
      </c>
      <c r="F87" s="132">
        <v>111975.5</v>
      </c>
      <c r="G87" s="132">
        <v>168597.03</v>
      </c>
      <c r="H87" s="132">
        <v>12948.35</v>
      </c>
      <c r="I87" s="132">
        <v>147955.85</v>
      </c>
      <c r="J87" s="132">
        <v>107529.79</v>
      </c>
      <c r="K87" s="132">
        <v>6098.77</v>
      </c>
      <c r="L87" s="133">
        <v>10606.62</v>
      </c>
      <c r="M87" s="72"/>
      <c r="N87" s="74"/>
      <c r="O87" s="74"/>
      <c r="P87" s="74"/>
      <c r="Q87" s="74"/>
      <c r="R87" s="74"/>
      <c r="S87" s="74"/>
      <c r="T87" s="74"/>
    </row>
    <row r="88" spans="2:20" ht="14.25" customHeight="1">
      <c r="B88" s="15" t="s">
        <v>111</v>
      </c>
      <c r="C88" s="7" t="s">
        <v>112</v>
      </c>
      <c r="D88" s="132">
        <v>0</v>
      </c>
      <c r="E88" s="132">
        <v>4760.69</v>
      </c>
      <c r="F88" s="132">
        <v>4760.69</v>
      </c>
      <c r="G88" s="132">
        <v>0</v>
      </c>
      <c r="H88" s="132">
        <v>0</v>
      </c>
      <c r="I88" s="132">
        <v>4760.69</v>
      </c>
      <c r="J88" s="132">
        <v>4760.69</v>
      </c>
      <c r="K88" s="132">
        <v>0</v>
      </c>
      <c r="L88" s="133">
        <v>0</v>
      </c>
      <c r="M88" s="72"/>
      <c r="N88" s="74"/>
      <c r="O88" s="74"/>
      <c r="P88" s="74"/>
      <c r="Q88" s="74"/>
      <c r="R88" s="74"/>
      <c r="S88" s="74"/>
      <c r="T88" s="74"/>
    </row>
    <row r="89" spans="2:20" ht="14.25" customHeight="1">
      <c r="B89" s="15" t="s">
        <v>113</v>
      </c>
      <c r="C89" s="7" t="s">
        <v>114</v>
      </c>
      <c r="D89" s="132">
        <v>0</v>
      </c>
      <c r="E89" s="132">
        <v>0</v>
      </c>
      <c r="F89" s="132">
        <v>0</v>
      </c>
      <c r="G89" s="132">
        <v>0</v>
      </c>
      <c r="H89" s="132">
        <v>0</v>
      </c>
      <c r="I89" s="132">
        <v>0</v>
      </c>
      <c r="J89" s="132">
        <v>0</v>
      </c>
      <c r="K89" s="132">
        <v>0</v>
      </c>
      <c r="L89" s="133">
        <v>0</v>
      </c>
      <c r="M89" s="72"/>
      <c r="N89" s="74"/>
      <c r="O89" s="74"/>
      <c r="P89" s="74"/>
      <c r="Q89" s="74"/>
      <c r="R89" s="74"/>
      <c r="S89" s="74"/>
      <c r="T89" s="74"/>
    </row>
    <row r="90" spans="2:20" ht="14.25" customHeight="1">
      <c r="B90" s="85" t="s">
        <v>115</v>
      </c>
      <c r="C90" s="16" t="s">
        <v>116</v>
      </c>
      <c r="D90" s="132">
        <v>604023.42</v>
      </c>
      <c r="E90" s="132">
        <v>2348085.88</v>
      </c>
      <c r="F90" s="132">
        <v>2408761.04</v>
      </c>
      <c r="G90" s="132">
        <v>738212.85</v>
      </c>
      <c r="H90" s="132">
        <v>42836.35</v>
      </c>
      <c r="I90" s="132">
        <v>2388624.73</v>
      </c>
      <c r="J90" s="132">
        <v>2244989.32</v>
      </c>
      <c r="K90" s="132">
        <v>35986.77</v>
      </c>
      <c r="L90" s="133">
        <v>40494.62</v>
      </c>
      <c r="M90" s="72"/>
      <c r="N90" s="74"/>
      <c r="O90" s="74"/>
      <c r="P90" s="74"/>
      <c r="Q90" s="74"/>
      <c r="R90" s="74"/>
      <c r="S90" s="74"/>
      <c r="T90" s="74"/>
    </row>
    <row r="91" spans="2:20" ht="14.25" customHeight="1">
      <c r="B91" s="15" t="s">
        <v>117</v>
      </c>
      <c r="C91" s="7" t="s">
        <v>118</v>
      </c>
      <c r="D91" s="132">
        <v>1521786.45</v>
      </c>
      <c r="E91" s="132">
        <v>1403750.38</v>
      </c>
      <c r="F91" s="132">
        <v>1191891.6</v>
      </c>
      <c r="G91" s="132">
        <v>1956810.49</v>
      </c>
      <c r="H91" s="132">
        <v>742540.14</v>
      </c>
      <c r="I91" s="132">
        <v>1434003.55</v>
      </c>
      <c r="J91" s="132">
        <v>879365.07</v>
      </c>
      <c r="K91" s="132">
        <v>350191.65</v>
      </c>
      <c r="L91" s="133">
        <v>704725.75</v>
      </c>
      <c r="M91" s="72"/>
      <c r="N91" s="74"/>
      <c r="O91" s="74"/>
      <c r="P91" s="74"/>
      <c r="Q91" s="74"/>
      <c r="R91" s="74"/>
      <c r="S91" s="74"/>
      <c r="T91" s="74"/>
    </row>
    <row r="92" spans="2:20" ht="14.25" customHeight="1">
      <c r="B92" s="15" t="s">
        <v>119</v>
      </c>
      <c r="C92" s="7" t="s">
        <v>120</v>
      </c>
      <c r="D92" s="132">
        <v>466700</v>
      </c>
      <c r="E92" s="132">
        <v>222300</v>
      </c>
      <c r="F92" s="132">
        <v>195247.37</v>
      </c>
      <c r="G92" s="132">
        <v>643828.34</v>
      </c>
      <c r="H92" s="132">
        <v>642655.37</v>
      </c>
      <c r="I92" s="132">
        <v>413610.37</v>
      </c>
      <c r="J92" s="132">
        <v>142981</v>
      </c>
      <c r="K92" s="132">
        <v>36764.73</v>
      </c>
      <c r="L92" s="133">
        <v>578383.52</v>
      </c>
      <c r="M92" s="72"/>
      <c r="N92" s="74"/>
      <c r="O92" s="74"/>
      <c r="P92" s="74"/>
      <c r="Q92" s="74"/>
      <c r="R92" s="74"/>
      <c r="S92" s="74"/>
      <c r="T92" s="74"/>
    </row>
    <row r="93" spans="2:20" ht="14.25" customHeight="1">
      <c r="B93" s="15" t="s">
        <v>121</v>
      </c>
      <c r="C93" s="7" t="s">
        <v>122</v>
      </c>
      <c r="D93" s="132">
        <v>7100</v>
      </c>
      <c r="E93" s="132">
        <v>3200</v>
      </c>
      <c r="F93" s="132">
        <v>3252.02</v>
      </c>
      <c r="G93" s="132">
        <v>9775.58</v>
      </c>
      <c r="H93" s="132">
        <v>1450.61</v>
      </c>
      <c r="I93" s="132">
        <v>4561.8</v>
      </c>
      <c r="J93" s="132">
        <v>3243.06</v>
      </c>
      <c r="K93" s="132">
        <v>1215.18</v>
      </c>
      <c r="L93" s="133">
        <v>1215.18</v>
      </c>
      <c r="M93" s="72"/>
      <c r="N93" s="74"/>
      <c r="O93" s="74"/>
      <c r="P93" s="74"/>
      <c r="Q93" s="74"/>
      <c r="R93" s="74"/>
      <c r="S93" s="74"/>
      <c r="T93" s="74"/>
    </row>
    <row r="94" spans="2:20" ht="14.25" customHeight="1">
      <c r="B94" s="15" t="s">
        <v>123</v>
      </c>
      <c r="C94" s="7" t="s">
        <v>124</v>
      </c>
      <c r="D94" s="132">
        <v>40000</v>
      </c>
      <c r="E94" s="132">
        <v>46007.56</v>
      </c>
      <c r="F94" s="132">
        <v>46007.56</v>
      </c>
      <c r="G94" s="132">
        <v>40000</v>
      </c>
      <c r="H94" s="132">
        <v>0</v>
      </c>
      <c r="I94" s="132">
        <v>46007.56</v>
      </c>
      <c r="J94" s="132">
        <v>46007.56</v>
      </c>
      <c r="K94" s="132">
        <v>0</v>
      </c>
      <c r="L94" s="133">
        <v>0</v>
      </c>
      <c r="M94" s="72"/>
      <c r="N94" s="74"/>
      <c r="O94" s="74"/>
      <c r="P94" s="74"/>
      <c r="Q94" s="74"/>
      <c r="R94" s="74"/>
      <c r="S94" s="74"/>
      <c r="T94" s="74"/>
    </row>
    <row r="95" spans="2:20" ht="14.25" customHeight="1">
      <c r="B95" s="84" t="s">
        <v>125</v>
      </c>
      <c r="C95" s="7" t="s">
        <v>126</v>
      </c>
      <c r="D95" s="132">
        <v>352878.93</v>
      </c>
      <c r="E95" s="132">
        <v>386608.48</v>
      </c>
      <c r="F95" s="132">
        <v>312400.44</v>
      </c>
      <c r="G95" s="132">
        <v>499892.89</v>
      </c>
      <c r="H95" s="132">
        <v>193959.37</v>
      </c>
      <c r="I95" s="132">
        <v>505243.56</v>
      </c>
      <c r="J95" s="132">
        <v>222360.96</v>
      </c>
      <c r="K95" s="132">
        <v>149531.12</v>
      </c>
      <c r="L95" s="133">
        <v>167481.75</v>
      </c>
      <c r="M95" s="72"/>
      <c r="N95" s="74"/>
      <c r="O95" s="74"/>
      <c r="P95" s="74"/>
      <c r="Q95" s="74"/>
      <c r="R95" s="74"/>
      <c r="S95" s="74"/>
      <c r="T95" s="74"/>
    </row>
    <row r="96" spans="2:20" ht="14.25" customHeight="1">
      <c r="B96" s="85" t="s">
        <v>127</v>
      </c>
      <c r="C96" s="16" t="s">
        <v>128</v>
      </c>
      <c r="D96" s="132">
        <v>2388465.38</v>
      </c>
      <c r="E96" s="132">
        <v>2061866.42</v>
      </c>
      <c r="F96" s="132">
        <v>1748798.99</v>
      </c>
      <c r="G96" s="132">
        <v>3150307.3</v>
      </c>
      <c r="H96" s="132">
        <v>1580605.49</v>
      </c>
      <c r="I96" s="132">
        <v>2403426.84</v>
      </c>
      <c r="J96" s="132">
        <v>1293957.65</v>
      </c>
      <c r="K96" s="132">
        <v>537702.68</v>
      </c>
      <c r="L96" s="133">
        <v>1451806.2</v>
      </c>
      <c r="M96" s="72"/>
      <c r="N96" s="74"/>
      <c r="O96" s="74"/>
      <c r="P96" s="74"/>
      <c r="Q96" s="74"/>
      <c r="R96" s="74"/>
      <c r="S96" s="74"/>
      <c r="T96" s="74"/>
    </row>
    <row r="97" spans="2:20" ht="14.25" customHeight="1">
      <c r="B97" s="15" t="s">
        <v>129</v>
      </c>
      <c r="C97" s="7" t="s">
        <v>130</v>
      </c>
      <c r="D97" s="132">
        <v>0</v>
      </c>
      <c r="E97" s="132">
        <v>0</v>
      </c>
      <c r="F97" s="132">
        <v>0</v>
      </c>
      <c r="G97" s="132">
        <v>0</v>
      </c>
      <c r="H97" s="132">
        <v>0</v>
      </c>
      <c r="I97" s="132">
        <v>0</v>
      </c>
      <c r="J97" s="132">
        <v>0</v>
      </c>
      <c r="K97" s="132">
        <v>0</v>
      </c>
      <c r="L97" s="133">
        <v>0</v>
      </c>
      <c r="M97" s="72"/>
      <c r="N97" s="74"/>
      <c r="O97" s="74"/>
      <c r="P97" s="74"/>
      <c r="Q97" s="74"/>
      <c r="R97" s="74"/>
      <c r="S97" s="74"/>
      <c r="T97" s="74"/>
    </row>
    <row r="98" spans="2:20" ht="14.25" customHeight="1">
      <c r="B98" s="15" t="s">
        <v>131</v>
      </c>
      <c r="C98" s="7" t="s">
        <v>76</v>
      </c>
      <c r="D98" s="132">
        <v>5755434.93</v>
      </c>
      <c r="E98" s="132">
        <v>6360012.52</v>
      </c>
      <c r="F98" s="132">
        <v>781527.36</v>
      </c>
      <c r="G98" s="132">
        <v>5451346.74</v>
      </c>
      <c r="H98" s="132">
        <v>832635.98</v>
      </c>
      <c r="I98" s="132">
        <v>5686633.99</v>
      </c>
      <c r="J98" s="132">
        <v>320405.56</v>
      </c>
      <c r="K98" s="132">
        <v>71813.92</v>
      </c>
      <c r="L98" s="133">
        <v>832075.98</v>
      </c>
      <c r="M98" s="72"/>
      <c r="N98" s="74"/>
      <c r="O98" s="74"/>
      <c r="P98" s="74"/>
      <c r="Q98" s="74"/>
      <c r="R98" s="74"/>
      <c r="S98" s="74"/>
      <c r="T98" s="74"/>
    </row>
    <row r="99" spans="2:20" ht="14.25" customHeight="1">
      <c r="B99" s="15" t="s">
        <v>132</v>
      </c>
      <c r="C99" s="7" t="s">
        <v>133</v>
      </c>
      <c r="D99" s="132">
        <v>12115920.35</v>
      </c>
      <c r="E99" s="132">
        <v>12115920.35</v>
      </c>
      <c r="F99" s="132">
        <v>13616.63</v>
      </c>
      <c r="G99" s="132">
        <v>12115920.35</v>
      </c>
      <c r="H99" s="132">
        <v>0</v>
      </c>
      <c r="I99" s="132">
        <v>12115920.35</v>
      </c>
      <c r="J99" s="132">
        <v>13616.63</v>
      </c>
      <c r="K99" s="132">
        <v>0</v>
      </c>
      <c r="L99" s="133">
        <v>0</v>
      </c>
      <c r="M99" s="72"/>
      <c r="N99" s="74"/>
      <c r="O99" s="74"/>
      <c r="P99" s="74"/>
      <c r="Q99" s="74"/>
      <c r="R99" s="74"/>
      <c r="S99" s="74"/>
      <c r="T99" s="74"/>
    </row>
    <row r="100" spans="2:20" ht="14.25" customHeight="1">
      <c r="B100" s="15" t="s">
        <v>134</v>
      </c>
      <c r="C100" s="7" t="s">
        <v>135</v>
      </c>
      <c r="D100" s="132">
        <v>25000</v>
      </c>
      <c r="E100" s="132">
        <v>405558.56</v>
      </c>
      <c r="F100" s="132">
        <v>123558.56</v>
      </c>
      <c r="G100" s="132">
        <v>25000</v>
      </c>
      <c r="H100" s="132">
        <v>0</v>
      </c>
      <c r="I100" s="132">
        <v>35558.56</v>
      </c>
      <c r="J100" s="132">
        <v>27858.56</v>
      </c>
      <c r="K100" s="132">
        <v>0</v>
      </c>
      <c r="L100" s="133">
        <v>0</v>
      </c>
      <c r="M100" s="72"/>
      <c r="N100" s="74"/>
      <c r="O100" s="74"/>
      <c r="P100" s="74"/>
      <c r="Q100" s="74"/>
      <c r="R100" s="74"/>
      <c r="S100" s="74"/>
      <c r="T100" s="74"/>
    </row>
    <row r="101" spans="2:20" ht="14.25" customHeight="1">
      <c r="B101" s="15" t="s">
        <v>136</v>
      </c>
      <c r="C101" s="7" t="s">
        <v>137</v>
      </c>
      <c r="D101" s="132">
        <v>358629.44</v>
      </c>
      <c r="E101" s="132">
        <v>767204.92</v>
      </c>
      <c r="F101" s="132">
        <v>417441.27</v>
      </c>
      <c r="G101" s="132">
        <v>687714.69</v>
      </c>
      <c r="H101" s="132">
        <v>0</v>
      </c>
      <c r="I101" s="132">
        <v>767204.92</v>
      </c>
      <c r="J101" s="132">
        <v>417441.27</v>
      </c>
      <c r="K101" s="132">
        <v>0</v>
      </c>
      <c r="L101" s="133">
        <v>0</v>
      </c>
      <c r="M101" s="72"/>
      <c r="N101" s="74"/>
      <c r="O101" s="74"/>
      <c r="P101" s="74"/>
      <c r="Q101" s="74"/>
      <c r="R101" s="74"/>
      <c r="S101" s="74"/>
      <c r="T101" s="74"/>
    </row>
    <row r="102" spans="2:20" ht="14.25" customHeight="1">
      <c r="B102" s="85" t="s">
        <v>138</v>
      </c>
      <c r="C102" s="16" t="s">
        <v>139</v>
      </c>
      <c r="D102" s="132">
        <v>18254984.72</v>
      </c>
      <c r="E102" s="132">
        <v>19648696.35</v>
      </c>
      <c r="F102" s="132">
        <v>1336143.82</v>
      </c>
      <c r="G102" s="132">
        <v>18279981.78</v>
      </c>
      <c r="H102" s="132">
        <v>832635.98</v>
      </c>
      <c r="I102" s="132">
        <v>18605317.82</v>
      </c>
      <c r="J102" s="132">
        <v>779322.02</v>
      </c>
      <c r="K102" s="132">
        <v>71813.92</v>
      </c>
      <c r="L102" s="133">
        <v>832075.98</v>
      </c>
      <c r="M102" s="72"/>
      <c r="N102" s="74"/>
      <c r="O102" s="74"/>
      <c r="P102" s="74"/>
      <c r="Q102" s="74"/>
      <c r="R102" s="74"/>
      <c r="S102" s="74"/>
      <c r="T102" s="74"/>
    </row>
    <row r="103" spans="2:20" ht="14.25" customHeight="1">
      <c r="B103" s="15" t="s">
        <v>140</v>
      </c>
      <c r="C103" s="7" t="s">
        <v>141</v>
      </c>
      <c r="D103" s="132">
        <v>0</v>
      </c>
      <c r="E103" s="132">
        <v>0</v>
      </c>
      <c r="F103" s="132">
        <v>0</v>
      </c>
      <c r="G103" s="132">
        <v>0</v>
      </c>
      <c r="H103" s="132">
        <v>0</v>
      </c>
      <c r="I103" s="132">
        <v>0</v>
      </c>
      <c r="J103" s="132">
        <v>0</v>
      </c>
      <c r="K103" s="132">
        <v>0</v>
      </c>
      <c r="L103" s="133">
        <v>0</v>
      </c>
      <c r="M103" s="72"/>
      <c r="N103" s="74"/>
      <c r="O103" s="74"/>
      <c r="P103" s="74"/>
      <c r="Q103" s="74"/>
      <c r="R103" s="74"/>
      <c r="S103" s="74"/>
      <c r="T103" s="74"/>
    </row>
    <row r="104" spans="2:20" ht="14.25" customHeight="1">
      <c r="B104" s="15" t="s">
        <v>142</v>
      </c>
      <c r="C104" s="7" t="s">
        <v>143</v>
      </c>
      <c r="D104" s="132">
        <v>0</v>
      </c>
      <c r="E104" s="132">
        <v>0</v>
      </c>
      <c r="F104" s="132">
        <v>0</v>
      </c>
      <c r="G104" s="132">
        <v>0</v>
      </c>
      <c r="H104" s="132">
        <v>0</v>
      </c>
      <c r="I104" s="132">
        <v>0</v>
      </c>
      <c r="J104" s="132">
        <v>0</v>
      </c>
      <c r="K104" s="132">
        <v>0</v>
      </c>
      <c r="L104" s="133">
        <v>0</v>
      </c>
      <c r="M104" s="72"/>
      <c r="N104" s="74"/>
      <c r="O104" s="74"/>
      <c r="P104" s="74"/>
      <c r="Q104" s="74"/>
      <c r="R104" s="74"/>
      <c r="S104" s="74"/>
      <c r="T104" s="74"/>
    </row>
    <row r="105" spans="2:20" ht="14.25" customHeight="1">
      <c r="B105" s="15" t="s">
        <v>144</v>
      </c>
      <c r="C105" s="7" t="s">
        <v>145</v>
      </c>
      <c r="D105" s="132">
        <v>0</v>
      </c>
      <c r="E105" s="132">
        <v>0</v>
      </c>
      <c r="F105" s="132">
        <v>0</v>
      </c>
      <c r="G105" s="132">
        <v>0</v>
      </c>
      <c r="H105" s="132">
        <v>0</v>
      </c>
      <c r="I105" s="132">
        <v>0</v>
      </c>
      <c r="J105" s="132">
        <v>0</v>
      </c>
      <c r="K105" s="132">
        <v>0</v>
      </c>
      <c r="L105" s="133">
        <v>0</v>
      </c>
      <c r="M105" s="72"/>
      <c r="N105" s="74"/>
      <c r="O105" s="74"/>
      <c r="P105" s="74"/>
      <c r="Q105" s="74"/>
      <c r="R105" s="74"/>
      <c r="S105" s="74"/>
      <c r="T105" s="74"/>
    </row>
    <row r="106" spans="2:20" ht="14.25" customHeight="1">
      <c r="B106" s="15" t="s">
        <v>146</v>
      </c>
      <c r="C106" s="7" t="s">
        <v>147</v>
      </c>
      <c r="D106" s="132">
        <v>0</v>
      </c>
      <c r="E106" s="132">
        <v>0</v>
      </c>
      <c r="F106" s="132">
        <v>0</v>
      </c>
      <c r="G106" s="132">
        <v>0</v>
      </c>
      <c r="H106" s="132">
        <v>0</v>
      </c>
      <c r="I106" s="132">
        <v>0</v>
      </c>
      <c r="J106" s="132">
        <v>0</v>
      </c>
      <c r="K106" s="132">
        <v>0</v>
      </c>
      <c r="L106" s="133">
        <v>0</v>
      </c>
      <c r="M106" s="72"/>
      <c r="N106" s="74"/>
      <c r="O106" s="74"/>
      <c r="P106" s="74"/>
      <c r="Q106" s="74"/>
      <c r="R106" s="74"/>
      <c r="S106" s="74"/>
      <c r="T106" s="74"/>
    </row>
    <row r="107" spans="2:20" ht="14.25" customHeight="1">
      <c r="B107" s="85" t="s">
        <v>148</v>
      </c>
      <c r="C107" s="16" t="s">
        <v>149</v>
      </c>
      <c r="D107" s="132">
        <v>0</v>
      </c>
      <c r="E107" s="132">
        <v>0</v>
      </c>
      <c r="F107" s="132">
        <v>0</v>
      </c>
      <c r="G107" s="132">
        <v>0</v>
      </c>
      <c r="H107" s="132">
        <v>0</v>
      </c>
      <c r="I107" s="132">
        <v>0</v>
      </c>
      <c r="J107" s="132">
        <v>0</v>
      </c>
      <c r="K107" s="132">
        <v>0</v>
      </c>
      <c r="L107" s="133">
        <v>0</v>
      </c>
      <c r="M107" s="72"/>
      <c r="N107" s="74"/>
      <c r="O107" s="74"/>
      <c r="P107" s="74"/>
      <c r="Q107" s="74"/>
      <c r="R107" s="74"/>
      <c r="S107" s="74"/>
      <c r="T107" s="74"/>
    </row>
    <row r="108" spans="2:20" ht="14.25" customHeight="1">
      <c r="B108" s="15" t="s">
        <v>150</v>
      </c>
      <c r="C108" s="7" t="s">
        <v>151</v>
      </c>
      <c r="D108" s="132">
        <v>0</v>
      </c>
      <c r="E108" s="132">
        <v>0</v>
      </c>
      <c r="F108" s="132">
        <v>0</v>
      </c>
      <c r="G108" s="132">
        <v>0</v>
      </c>
      <c r="H108" s="132">
        <v>0</v>
      </c>
      <c r="I108" s="132">
        <v>0</v>
      </c>
      <c r="J108" s="132">
        <v>0</v>
      </c>
      <c r="K108" s="132">
        <v>0</v>
      </c>
      <c r="L108" s="133">
        <v>0</v>
      </c>
      <c r="M108" s="72"/>
      <c r="N108" s="74"/>
      <c r="O108" s="74"/>
      <c r="P108" s="74"/>
      <c r="Q108" s="74"/>
      <c r="R108" s="74"/>
      <c r="S108" s="74"/>
      <c r="T108" s="74"/>
    </row>
    <row r="109" spans="2:20" ht="14.25" customHeight="1">
      <c r="B109" s="15" t="s">
        <v>152</v>
      </c>
      <c r="C109" s="7" t="s">
        <v>153</v>
      </c>
      <c r="D109" s="132">
        <v>0</v>
      </c>
      <c r="E109" s="132">
        <v>0</v>
      </c>
      <c r="F109" s="132">
        <v>0</v>
      </c>
      <c r="G109" s="132">
        <v>0</v>
      </c>
      <c r="H109" s="132">
        <v>0</v>
      </c>
      <c r="I109" s="132">
        <v>0</v>
      </c>
      <c r="J109" s="132">
        <v>0</v>
      </c>
      <c r="K109" s="132">
        <v>0</v>
      </c>
      <c r="L109" s="133">
        <v>0</v>
      </c>
      <c r="M109" s="72"/>
      <c r="N109" s="74"/>
      <c r="O109" s="74"/>
      <c r="P109" s="74"/>
      <c r="Q109" s="74"/>
      <c r="R109" s="74"/>
      <c r="S109" s="74"/>
      <c r="T109" s="74"/>
    </row>
    <row r="110" spans="2:20" ht="14.25" customHeight="1">
      <c r="B110" s="15" t="s">
        <v>154</v>
      </c>
      <c r="C110" s="7" t="s">
        <v>155</v>
      </c>
      <c r="D110" s="132">
        <v>0</v>
      </c>
      <c r="E110" s="132">
        <v>0</v>
      </c>
      <c r="F110" s="132">
        <v>0</v>
      </c>
      <c r="G110" s="132">
        <v>0</v>
      </c>
      <c r="H110" s="132">
        <v>0</v>
      </c>
      <c r="I110" s="132">
        <v>0</v>
      </c>
      <c r="J110" s="132">
        <v>0</v>
      </c>
      <c r="K110" s="132">
        <v>0</v>
      </c>
      <c r="L110" s="133">
        <v>0</v>
      </c>
      <c r="M110" s="72"/>
      <c r="N110" s="74"/>
      <c r="O110" s="74"/>
      <c r="P110" s="74"/>
      <c r="Q110" s="74"/>
      <c r="R110" s="74"/>
      <c r="S110" s="74"/>
      <c r="T110" s="74"/>
    </row>
    <row r="111" spans="2:20" ht="14.25" customHeight="1">
      <c r="B111" s="15" t="s">
        <v>156</v>
      </c>
      <c r="C111" s="7" t="s">
        <v>157</v>
      </c>
      <c r="D111" s="132">
        <v>0</v>
      </c>
      <c r="E111" s="132">
        <v>0</v>
      </c>
      <c r="F111" s="132">
        <v>0</v>
      </c>
      <c r="G111" s="132">
        <v>0</v>
      </c>
      <c r="H111" s="132">
        <v>0</v>
      </c>
      <c r="I111" s="132">
        <v>0</v>
      </c>
      <c r="J111" s="132">
        <v>0</v>
      </c>
      <c r="K111" s="132">
        <v>0</v>
      </c>
      <c r="L111" s="133">
        <v>0</v>
      </c>
      <c r="M111" s="72"/>
      <c r="N111" s="74"/>
      <c r="O111" s="74"/>
      <c r="P111" s="74"/>
      <c r="Q111" s="74"/>
      <c r="R111" s="74"/>
      <c r="S111" s="74"/>
      <c r="T111" s="74"/>
    </row>
    <row r="112" spans="2:20" ht="14.25" customHeight="1">
      <c r="B112" s="85" t="s">
        <v>158</v>
      </c>
      <c r="C112" s="16" t="s">
        <v>159</v>
      </c>
      <c r="D112" s="132">
        <v>0</v>
      </c>
      <c r="E112" s="132">
        <v>0</v>
      </c>
      <c r="F112" s="132">
        <v>0</v>
      </c>
      <c r="G112" s="132">
        <v>0</v>
      </c>
      <c r="H112" s="132">
        <v>0</v>
      </c>
      <c r="I112" s="132">
        <v>0</v>
      </c>
      <c r="J112" s="132">
        <v>0</v>
      </c>
      <c r="K112" s="132">
        <v>0</v>
      </c>
      <c r="L112" s="133">
        <v>0</v>
      </c>
      <c r="M112" s="72"/>
      <c r="N112" s="74"/>
      <c r="O112" s="74"/>
      <c r="P112" s="74"/>
      <c r="Q112" s="74"/>
      <c r="R112" s="74"/>
      <c r="S112" s="74"/>
      <c r="T112" s="74"/>
    </row>
    <row r="113" spans="2:20" ht="14.25" customHeight="1">
      <c r="B113" s="15" t="s">
        <v>160</v>
      </c>
      <c r="C113" s="7" t="s">
        <v>161</v>
      </c>
      <c r="D113" s="132">
        <v>2207789.89</v>
      </c>
      <c r="E113" s="132">
        <v>2207789.89</v>
      </c>
      <c r="F113" s="132">
        <v>0</v>
      </c>
      <c r="G113" s="132">
        <v>0</v>
      </c>
      <c r="H113" s="132">
        <v>0</v>
      </c>
      <c r="I113" s="132">
        <v>0</v>
      </c>
      <c r="J113" s="132">
        <v>0</v>
      </c>
      <c r="K113" s="132">
        <v>0</v>
      </c>
      <c r="L113" s="133">
        <v>0</v>
      </c>
      <c r="M113" s="72"/>
      <c r="N113" s="74"/>
      <c r="O113" s="74"/>
      <c r="P113" s="74"/>
      <c r="Q113" s="74"/>
      <c r="R113" s="74"/>
      <c r="S113" s="74"/>
      <c r="T113" s="74"/>
    </row>
    <row r="114" spans="2:20" ht="14.25" customHeight="1">
      <c r="B114" s="17" t="s">
        <v>162</v>
      </c>
      <c r="C114" s="16" t="s">
        <v>163</v>
      </c>
      <c r="D114" s="132">
        <v>2207789.89</v>
      </c>
      <c r="E114" s="132">
        <v>2207789.89</v>
      </c>
      <c r="F114" s="132">
        <v>0</v>
      </c>
      <c r="G114" s="132">
        <v>0</v>
      </c>
      <c r="H114" s="132">
        <v>0</v>
      </c>
      <c r="I114" s="132">
        <v>0</v>
      </c>
      <c r="J114" s="132">
        <v>0</v>
      </c>
      <c r="K114" s="132">
        <v>0</v>
      </c>
      <c r="L114" s="133">
        <v>0</v>
      </c>
      <c r="M114" s="72"/>
      <c r="N114" s="74"/>
      <c r="O114" s="74"/>
      <c r="P114" s="74"/>
      <c r="Q114" s="74"/>
      <c r="R114" s="74"/>
      <c r="S114" s="74"/>
      <c r="T114" s="74"/>
    </row>
    <row r="115" spans="2:20" ht="14.25" customHeight="1">
      <c r="B115" s="15" t="s">
        <v>164</v>
      </c>
      <c r="C115" s="7" t="s">
        <v>165</v>
      </c>
      <c r="D115" s="132">
        <v>1842000</v>
      </c>
      <c r="E115" s="132">
        <v>1862000</v>
      </c>
      <c r="F115" s="132">
        <v>1337253.01</v>
      </c>
      <c r="G115" s="132">
        <v>2028558.83</v>
      </c>
      <c r="H115" s="132">
        <v>869.49</v>
      </c>
      <c r="I115" s="132">
        <v>1862869.49</v>
      </c>
      <c r="J115" s="132">
        <v>1336551.72</v>
      </c>
      <c r="K115" s="132">
        <v>869.49</v>
      </c>
      <c r="L115" s="133">
        <v>869.49</v>
      </c>
      <c r="M115" s="72"/>
      <c r="N115" s="74"/>
      <c r="O115" s="74"/>
      <c r="P115" s="74"/>
      <c r="Q115" s="74"/>
      <c r="R115" s="74"/>
      <c r="S115" s="74"/>
      <c r="T115" s="74"/>
    </row>
    <row r="116" spans="2:20" ht="14.25" customHeight="1">
      <c r="B116" s="15" t="s">
        <v>166</v>
      </c>
      <c r="C116" s="7" t="s">
        <v>167</v>
      </c>
      <c r="D116" s="132">
        <v>360000</v>
      </c>
      <c r="E116" s="132">
        <v>360000</v>
      </c>
      <c r="F116" s="132">
        <v>69617.66</v>
      </c>
      <c r="G116" s="132">
        <v>382378.43</v>
      </c>
      <c r="H116" s="132">
        <v>835.67</v>
      </c>
      <c r="I116" s="132">
        <v>360432.36</v>
      </c>
      <c r="J116" s="132">
        <v>68618.08</v>
      </c>
      <c r="K116" s="132">
        <v>835.67</v>
      </c>
      <c r="L116" s="133">
        <v>835.67</v>
      </c>
      <c r="M116" s="72"/>
      <c r="N116" s="74"/>
      <c r="O116" s="74"/>
      <c r="P116" s="74"/>
      <c r="Q116" s="74"/>
      <c r="R116" s="74"/>
      <c r="S116" s="74"/>
      <c r="T116" s="74"/>
    </row>
    <row r="117" spans="2:20" ht="14.25" customHeight="1">
      <c r="B117" s="85">
        <v>90000</v>
      </c>
      <c r="C117" s="16" t="s">
        <v>168</v>
      </c>
      <c r="D117" s="132">
        <v>2202000</v>
      </c>
      <c r="E117" s="132">
        <v>2222000</v>
      </c>
      <c r="F117" s="132">
        <v>1406870.67</v>
      </c>
      <c r="G117" s="132">
        <v>2410937.26</v>
      </c>
      <c r="H117" s="132">
        <v>1705.16</v>
      </c>
      <c r="I117" s="132">
        <v>2223301.85</v>
      </c>
      <c r="J117" s="132">
        <v>1405169.8</v>
      </c>
      <c r="K117" s="132">
        <v>1705.16</v>
      </c>
      <c r="L117" s="133">
        <v>1705.16</v>
      </c>
      <c r="M117" s="72"/>
      <c r="N117" s="74"/>
      <c r="O117" s="74"/>
      <c r="P117" s="74"/>
      <c r="Q117" s="74"/>
      <c r="R117" s="74"/>
      <c r="S117" s="74"/>
      <c r="T117" s="74"/>
    </row>
    <row r="118" spans="2:20" ht="15.75" customHeight="1">
      <c r="B118" s="18" t="s">
        <v>169</v>
      </c>
      <c r="C118" s="19" t="s">
        <v>170</v>
      </c>
      <c r="D118" s="35">
        <f>D84+D90+D96+D102+D107+D112+D114+D117</f>
        <v>31921824.41</v>
      </c>
      <c r="E118" s="35">
        <f aca="true" t="shared" si="0" ref="E118:L118">E84+E90+E96+E102+E107+E112+E114+E117</f>
        <v>34272105.36</v>
      </c>
      <c r="F118" s="35">
        <f t="shared" si="0"/>
        <v>12834501.39</v>
      </c>
      <c r="G118" s="35">
        <f t="shared" si="0"/>
        <v>32578851.770000003</v>
      </c>
      <c r="H118" s="35">
        <f t="shared" si="0"/>
        <v>4378687.57</v>
      </c>
      <c r="I118" s="35">
        <f t="shared" si="0"/>
        <v>31894833.160000004</v>
      </c>
      <c r="J118" s="35">
        <f t="shared" si="0"/>
        <v>10275481.700000001</v>
      </c>
      <c r="K118" s="35">
        <f t="shared" si="0"/>
        <v>2074904.8299999998</v>
      </c>
      <c r="L118" s="35">
        <f t="shared" si="0"/>
        <v>4416710.119999999</v>
      </c>
      <c r="M118" s="72"/>
      <c r="N118" s="74"/>
      <c r="O118" s="74"/>
      <c r="P118" s="74"/>
      <c r="Q118" s="74"/>
      <c r="R118" s="74"/>
      <c r="S118" s="74"/>
      <c r="T118" s="74"/>
    </row>
    <row r="121" spans="1:17" ht="30" customHeight="1">
      <c r="A121" s="83" t="s">
        <v>649</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640</v>
      </c>
      <c r="E124" s="10" t="s">
        <v>636</v>
      </c>
      <c r="F124" s="10" t="s">
        <v>645</v>
      </c>
      <c r="G124" s="10" t="s">
        <v>646</v>
      </c>
      <c r="H124" s="10" t="s">
        <v>647</v>
      </c>
      <c r="I124" s="10" t="s">
        <v>716</v>
      </c>
      <c r="J124" s="10" t="s">
        <v>648</v>
      </c>
      <c r="K124" s="10" t="s">
        <v>638</v>
      </c>
      <c r="L124" s="10" t="s">
        <v>641</v>
      </c>
      <c r="M124" s="10" t="s">
        <v>639</v>
      </c>
      <c r="N124" s="10" t="s">
        <v>651</v>
      </c>
      <c r="O124" s="10" t="s">
        <v>652</v>
      </c>
      <c r="P124" s="10" t="s">
        <v>653</v>
      </c>
      <c r="Q124" s="73"/>
      <c r="R124" s="73"/>
      <c r="S124" s="73"/>
      <c r="T124" s="73"/>
    </row>
    <row r="125" spans="2:17" ht="14.25" customHeight="1">
      <c r="B125" s="21" t="s">
        <v>172</v>
      </c>
      <c r="C125" s="22" t="s">
        <v>173</v>
      </c>
      <c r="D125" s="132">
        <v>111495</v>
      </c>
      <c r="E125" s="132">
        <v>122655.52</v>
      </c>
      <c r="F125" s="132">
        <v>0</v>
      </c>
      <c r="G125" s="132">
        <v>0</v>
      </c>
      <c r="H125" s="132">
        <v>120036.51</v>
      </c>
      <c r="I125" s="132">
        <v>0</v>
      </c>
      <c r="J125" s="35">
        <f>E125-H125-I125</f>
        <v>2619.0100000000093</v>
      </c>
      <c r="K125" s="132">
        <v>127361.52</v>
      </c>
      <c r="L125" s="132">
        <v>6374.79</v>
      </c>
      <c r="M125" s="132">
        <v>129030.31</v>
      </c>
      <c r="N125" s="132">
        <v>107171.87</v>
      </c>
      <c r="O125" s="132">
        <v>6139.79</v>
      </c>
      <c r="P125" s="132">
        <v>6139.79</v>
      </c>
      <c r="Q125" s="37"/>
    </row>
    <row r="126" spans="2:17" ht="14.25" customHeight="1">
      <c r="B126" s="21" t="s">
        <v>174</v>
      </c>
      <c r="C126" s="22" t="s">
        <v>175</v>
      </c>
      <c r="D126" s="132">
        <v>376499.49</v>
      </c>
      <c r="E126" s="132">
        <v>377358.3</v>
      </c>
      <c r="F126" s="132">
        <v>0</v>
      </c>
      <c r="G126" s="132">
        <v>26546.29</v>
      </c>
      <c r="H126" s="132">
        <v>341555.79</v>
      </c>
      <c r="I126" s="132">
        <v>26546.29</v>
      </c>
      <c r="J126" s="35">
        <f aca="true" t="shared" si="1" ref="J126:J189">E126-H126-I126</f>
        <v>9256.220000000008</v>
      </c>
      <c r="K126" s="132">
        <v>438554.58</v>
      </c>
      <c r="L126" s="132">
        <v>5310.41</v>
      </c>
      <c r="M126" s="132">
        <v>356122.42</v>
      </c>
      <c r="N126" s="132">
        <v>327115.92</v>
      </c>
      <c r="O126" s="132">
        <v>4700.41</v>
      </c>
      <c r="P126" s="132">
        <v>5310.41</v>
      </c>
      <c r="Q126" s="37"/>
    </row>
    <row r="127" spans="2:17" ht="14.25" customHeight="1">
      <c r="B127" s="21" t="s">
        <v>176</v>
      </c>
      <c r="C127" s="22" t="s">
        <v>177</v>
      </c>
      <c r="D127" s="132">
        <v>204073.65</v>
      </c>
      <c r="E127" s="132">
        <v>204307.09</v>
      </c>
      <c r="F127" s="132">
        <v>0</v>
      </c>
      <c r="G127" s="132">
        <v>674.16</v>
      </c>
      <c r="H127" s="132">
        <v>199847.16</v>
      </c>
      <c r="I127" s="132">
        <v>674.16</v>
      </c>
      <c r="J127" s="35">
        <f t="shared" si="1"/>
        <v>3785.769999999993</v>
      </c>
      <c r="K127" s="132">
        <v>255753.97</v>
      </c>
      <c r="L127" s="132">
        <v>25958.01</v>
      </c>
      <c r="M127" s="132">
        <v>229590.94</v>
      </c>
      <c r="N127" s="132">
        <v>170360.29</v>
      </c>
      <c r="O127" s="132">
        <v>25958.01</v>
      </c>
      <c r="P127" s="132">
        <v>25958.01</v>
      </c>
      <c r="Q127" s="37"/>
    </row>
    <row r="128" spans="2:17" ht="14.25" customHeight="1">
      <c r="B128" s="21" t="s">
        <v>178</v>
      </c>
      <c r="C128" s="22" t="s">
        <v>179</v>
      </c>
      <c r="D128" s="132">
        <v>142160.17</v>
      </c>
      <c r="E128" s="132">
        <v>161553.88</v>
      </c>
      <c r="F128" s="132">
        <v>0</v>
      </c>
      <c r="G128" s="132">
        <v>546.39</v>
      </c>
      <c r="H128" s="132">
        <v>156784.78</v>
      </c>
      <c r="I128" s="132">
        <v>546.39</v>
      </c>
      <c r="J128" s="35">
        <f t="shared" si="1"/>
        <v>4222.7100000000055</v>
      </c>
      <c r="K128" s="132">
        <v>177182.92</v>
      </c>
      <c r="L128" s="132">
        <v>5844.36</v>
      </c>
      <c r="M128" s="132">
        <v>166851.85</v>
      </c>
      <c r="N128" s="132">
        <v>131752.72</v>
      </c>
      <c r="O128" s="132">
        <v>5644.36</v>
      </c>
      <c r="P128" s="132">
        <v>5644.36</v>
      </c>
      <c r="Q128" s="37"/>
    </row>
    <row r="129" spans="2:17" ht="14.25" customHeight="1">
      <c r="B129" s="21" t="s">
        <v>180</v>
      </c>
      <c r="C129" s="22" t="s">
        <v>181</v>
      </c>
      <c r="D129" s="132">
        <v>61865.99</v>
      </c>
      <c r="E129" s="132">
        <v>73368.54</v>
      </c>
      <c r="F129" s="132">
        <v>0</v>
      </c>
      <c r="G129" s="132">
        <v>1576.35</v>
      </c>
      <c r="H129" s="132">
        <v>53107.31</v>
      </c>
      <c r="I129" s="132">
        <v>1576.35</v>
      </c>
      <c r="J129" s="35">
        <f t="shared" si="1"/>
        <v>18684.879999999997</v>
      </c>
      <c r="K129" s="132">
        <v>105291.65</v>
      </c>
      <c r="L129" s="132">
        <v>12256.09</v>
      </c>
      <c r="M129" s="132">
        <v>84048.28</v>
      </c>
      <c r="N129" s="132">
        <v>50582.11</v>
      </c>
      <c r="O129" s="132">
        <v>7909.61</v>
      </c>
      <c r="P129" s="132">
        <v>11569.61</v>
      </c>
      <c r="Q129" s="37"/>
    </row>
    <row r="130" spans="2:17" ht="14.25" customHeight="1">
      <c r="B130" s="21" t="s">
        <v>182</v>
      </c>
      <c r="C130" s="22" t="s">
        <v>183</v>
      </c>
      <c r="D130" s="132">
        <v>335036.74</v>
      </c>
      <c r="E130" s="132">
        <v>497351.23</v>
      </c>
      <c r="F130" s="132">
        <v>0</v>
      </c>
      <c r="G130" s="132">
        <v>66092.28</v>
      </c>
      <c r="H130" s="132">
        <v>404176.33</v>
      </c>
      <c r="I130" s="132">
        <v>66092.28</v>
      </c>
      <c r="J130" s="35">
        <f t="shared" si="1"/>
        <v>27082.619999999966</v>
      </c>
      <c r="K130" s="132">
        <v>427690.1</v>
      </c>
      <c r="L130" s="132">
        <v>11415.64</v>
      </c>
      <c r="M130" s="132">
        <v>442674.59</v>
      </c>
      <c r="N130" s="132">
        <v>369308.9</v>
      </c>
      <c r="O130" s="132">
        <v>9588.03</v>
      </c>
      <c r="P130" s="132">
        <v>11395.64</v>
      </c>
      <c r="Q130" s="37"/>
    </row>
    <row r="131" spans="2:17" ht="14.25" customHeight="1">
      <c r="B131" s="21" t="s">
        <v>184</v>
      </c>
      <c r="C131" s="22" t="s">
        <v>185</v>
      </c>
      <c r="D131" s="132">
        <v>144762.81</v>
      </c>
      <c r="E131" s="132">
        <v>159617.36</v>
      </c>
      <c r="F131" s="132">
        <v>0</v>
      </c>
      <c r="G131" s="132">
        <v>76.91</v>
      </c>
      <c r="H131" s="132">
        <v>153725.34</v>
      </c>
      <c r="I131" s="132">
        <v>76.91</v>
      </c>
      <c r="J131" s="35">
        <f t="shared" si="1"/>
        <v>5815.10999999999</v>
      </c>
      <c r="K131" s="132">
        <v>169401.59</v>
      </c>
      <c r="L131" s="132">
        <v>3757.08</v>
      </c>
      <c r="M131" s="132">
        <v>163297.53</v>
      </c>
      <c r="N131" s="132">
        <v>152908.66</v>
      </c>
      <c r="O131" s="132">
        <v>3485.63</v>
      </c>
      <c r="P131" s="132">
        <v>3485.63</v>
      </c>
      <c r="Q131" s="37"/>
    </row>
    <row r="132" spans="2:17" ht="14.25" customHeight="1">
      <c r="B132" s="21" t="s">
        <v>186</v>
      </c>
      <c r="C132" s="22" t="s">
        <v>187</v>
      </c>
      <c r="D132" s="132">
        <v>120426.19</v>
      </c>
      <c r="E132" s="132">
        <v>136871.6</v>
      </c>
      <c r="F132" s="132">
        <v>0</v>
      </c>
      <c r="G132" s="132">
        <v>0</v>
      </c>
      <c r="H132" s="132">
        <v>127930.58</v>
      </c>
      <c r="I132" s="132">
        <v>0</v>
      </c>
      <c r="J132" s="35">
        <f t="shared" si="1"/>
        <v>8941.020000000004</v>
      </c>
      <c r="K132" s="132">
        <v>145503.44</v>
      </c>
      <c r="L132" s="132">
        <v>49695.4</v>
      </c>
      <c r="M132" s="132">
        <v>186567</v>
      </c>
      <c r="N132" s="132">
        <v>112770.31</v>
      </c>
      <c r="O132" s="132">
        <v>48695.39</v>
      </c>
      <c r="P132" s="132">
        <v>48695.39</v>
      </c>
      <c r="Q132" s="37"/>
    </row>
    <row r="133" spans="2:17" ht="14.25" customHeight="1">
      <c r="B133" s="21" t="s">
        <v>188</v>
      </c>
      <c r="C133" s="22" t="s">
        <v>189</v>
      </c>
      <c r="D133" s="132">
        <v>0</v>
      </c>
      <c r="E133" s="132">
        <v>0</v>
      </c>
      <c r="F133" s="132">
        <v>0</v>
      </c>
      <c r="G133" s="132">
        <v>0</v>
      </c>
      <c r="H133" s="132">
        <v>0</v>
      </c>
      <c r="I133" s="132">
        <v>0</v>
      </c>
      <c r="J133" s="35">
        <f t="shared" si="1"/>
        <v>0</v>
      </c>
      <c r="K133" s="132">
        <v>0</v>
      </c>
      <c r="L133" s="132">
        <v>0</v>
      </c>
      <c r="M133" s="132">
        <v>0</v>
      </c>
      <c r="N133" s="132">
        <v>0</v>
      </c>
      <c r="O133" s="132">
        <v>0</v>
      </c>
      <c r="P133" s="132">
        <v>0</v>
      </c>
      <c r="Q133" s="37"/>
    </row>
    <row r="134" spans="2:17" ht="14.25" customHeight="1">
      <c r="B134" s="21" t="s">
        <v>190</v>
      </c>
      <c r="C134" s="22" t="s">
        <v>191</v>
      </c>
      <c r="D134" s="132">
        <v>385652.15</v>
      </c>
      <c r="E134" s="132">
        <v>601745.18</v>
      </c>
      <c r="F134" s="132">
        <v>0</v>
      </c>
      <c r="G134" s="132">
        <v>222102.33</v>
      </c>
      <c r="H134" s="132">
        <v>367345.82</v>
      </c>
      <c r="I134" s="132">
        <v>222102.33</v>
      </c>
      <c r="J134" s="35">
        <f t="shared" si="1"/>
        <v>12297.030000000057</v>
      </c>
      <c r="K134" s="132">
        <v>567398.49</v>
      </c>
      <c r="L134" s="132">
        <v>15896.45</v>
      </c>
      <c r="M134" s="132">
        <v>395539.3</v>
      </c>
      <c r="N134" s="132">
        <v>342569.84</v>
      </c>
      <c r="O134" s="132">
        <v>12358.45</v>
      </c>
      <c r="P134" s="132">
        <v>14395.85</v>
      </c>
      <c r="Q134" s="37"/>
    </row>
    <row r="135" spans="2:17" ht="14.25" customHeight="1">
      <c r="B135" s="21" t="s">
        <v>192</v>
      </c>
      <c r="C135" s="22" t="s">
        <v>193</v>
      </c>
      <c r="D135" s="132">
        <v>396755.38</v>
      </c>
      <c r="E135" s="132">
        <v>483449.28</v>
      </c>
      <c r="F135" s="132">
        <v>0</v>
      </c>
      <c r="G135" s="132">
        <v>49717.89</v>
      </c>
      <c r="H135" s="132">
        <v>412559.55</v>
      </c>
      <c r="I135" s="132">
        <v>49717.89</v>
      </c>
      <c r="J135" s="35">
        <f t="shared" si="1"/>
        <v>21171.84000000004</v>
      </c>
      <c r="K135" s="132">
        <v>479005.04</v>
      </c>
      <c r="L135" s="132">
        <v>37069.96</v>
      </c>
      <c r="M135" s="132">
        <v>470801.35</v>
      </c>
      <c r="N135" s="132">
        <v>357588.63</v>
      </c>
      <c r="O135" s="132">
        <v>33578.32</v>
      </c>
      <c r="P135" s="132">
        <v>35862.16</v>
      </c>
      <c r="Q135" s="37"/>
    </row>
    <row r="136" spans="2:17" ht="14.25" customHeight="1">
      <c r="B136" s="23" t="s">
        <v>194</v>
      </c>
      <c r="C136" s="24" t="s">
        <v>195</v>
      </c>
      <c r="D136" s="132">
        <v>2278727.57</v>
      </c>
      <c r="E136" s="132">
        <v>2818277.98</v>
      </c>
      <c r="F136" s="132">
        <v>0</v>
      </c>
      <c r="G136" s="132">
        <v>367332.6</v>
      </c>
      <c r="H136" s="132">
        <v>2337069.17</v>
      </c>
      <c r="I136" s="132">
        <v>367332.6</v>
      </c>
      <c r="J136" s="35">
        <f t="shared" si="1"/>
        <v>113876.21000000008</v>
      </c>
      <c r="K136" s="132">
        <v>2893143.3</v>
      </c>
      <c r="L136" s="132">
        <v>173578.19</v>
      </c>
      <c r="M136" s="132">
        <v>2624523.57</v>
      </c>
      <c r="N136" s="132">
        <v>2122129.25</v>
      </c>
      <c r="O136" s="132">
        <v>158058</v>
      </c>
      <c r="P136" s="132">
        <v>168456.85</v>
      </c>
      <c r="Q136" s="37"/>
    </row>
    <row r="137" spans="2:17" ht="14.25" customHeight="1">
      <c r="B137" s="21" t="s">
        <v>196</v>
      </c>
      <c r="C137" s="22" t="s">
        <v>197</v>
      </c>
      <c r="D137" s="132">
        <v>0</v>
      </c>
      <c r="E137" s="132">
        <v>0</v>
      </c>
      <c r="F137" s="132">
        <v>0</v>
      </c>
      <c r="G137" s="132">
        <v>0</v>
      </c>
      <c r="H137" s="132">
        <v>0</v>
      </c>
      <c r="I137" s="132">
        <v>0</v>
      </c>
      <c r="J137" s="35">
        <f t="shared" si="1"/>
        <v>0</v>
      </c>
      <c r="K137" s="132">
        <v>0</v>
      </c>
      <c r="L137" s="132">
        <v>0</v>
      </c>
      <c r="M137" s="132">
        <v>0</v>
      </c>
      <c r="N137" s="132">
        <v>0</v>
      </c>
      <c r="O137" s="132">
        <v>0</v>
      </c>
      <c r="P137" s="132">
        <v>0</v>
      </c>
      <c r="Q137" s="37"/>
    </row>
    <row r="138" spans="2:17" ht="14.25" customHeight="1">
      <c r="B138" s="21" t="s">
        <v>198</v>
      </c>
      <c r="C138" s="22" t="s">
        <v>199</v>
      </c>
      <c r="D138" s="132">
        <v>0</v>
      </c>
      <c r="E138" s="132">
        <v>12630.53</v>
      </c>
      <c r="F138" s="132">
        <v>0</v>
      </c>
      <c r="G138" s="132">
        <v>12630.53</v>
      </c>
      <c r="H138" s="132">
        <v>0</v>
      </c>
      <c r="I138" s="132">
        <v>12630.53</v>
      </c>
      <c r="J138" s="35">
        <f t="shared" si="1"/>
        <v>0</v>
      </c>
      <c r="K138" s="132">
        <v>207.4</v>
      </c>
      <c r="L138" s="132">
        <v>207.4</v>
      </c>
      <c r="M138" s="132">
        <v>207.4</v>
      </c>
      <c r="N138" s="132">
        <v>0</v>
      </c>
      <c r="O138" s="132">
        <v>207.4</v>
      </c>
      <c r="P138" s="132">
        <v>207.4</v>
      </c>
      <c r="Q138" s="37"/>
    </row>
    <row r="139" spans="2:17" ht="14.25" customHeight="1">
      <c r="B139" s="23" t="s">
        <v>200</v>
      </c>
      <c r="C139" s="24" t="s">
        <v>201</v>
      </c>
      <c r="D139" s="132">
        <v>0</v>
      </c>
      <c r="E139" s="132">
        <v>12630.53</v>
      </c>
      <c r="F139" s="132">
        <v>0</v>
      </c>
      <c r="G139" s="132">
        <v>12630.53</v>
      </c>
      <c r="H139" s="132">
        <v>0</v>
      </c>
      <c r="I139" s="132">
        <v>12630.53</v>
      </c>
      <c r="J139" s="35">
        <f t="shared" si="1"/>
        <v>0</v>
      </c>
      <c r="K139" s="132">
        <v>207.4</v>
      </c>
      <c r="L139" s="132">
        <v>207.4</v>
      </c>
      <c r="M139" s="132">
        <v>207.4</v>
      </c>
      <c r="N139" s="132">
        <v>0</v>
      </c>
      <c r="O139" s="132">
        <v>207.4</v>
      </c>
      <c r="P139" s="132">
        <v>207.4</v>
      </c>
      <c r="Q139" s="37"/>
    </row>
    <row r="140" spans="2:17" ht="14.25" customHeight="1">
      <c r="B140" s="21" t="s">
        <v>202</v>
      </c>
      <c r="C140" s="22" t="s">
        <v>203</v>
      </c>
      <c r="D140" s="132">
        <v>480713.98</v>
      </c>
      <c r="E140" s="132">
        <v>626941.7</v>
      </c>
      <c r="F140" s="132">
        <v>0</v>
      </c>
      <c r="G140" s="132">
        <v>35374.74</v>
      </c>
      <c r="H140" s="132">
        <v>434769.87</v>
      </c>
      <c r="I140" s="132">
        <v>35374.74</v>
      </c>
      <c r="J140" s="35">
        <f t="shared" si="1"/>
        <v>156797.08999999997</v>
      </c>
      <c r="K140" s="132">
        <v>607235.97</v>
      </c>
      <c r="L140" s="132">
        <v>24425.67</v>
      </c>
      <c r="M140" s="132">
        <v>615992.63</v>
      </c>
      <c r="N140" s="132">
        <v>414467.07</v>
      </c>
      <c r="O140" s="132">
        <v>24425.67</v>
      </c>
      <c r="P140" s="132">
        <v>24425.67</v>
      </c>
      <c r="Q140" s="37"/>
    </row>
    <row r="141" spans="2:17" ht="14.25" customHeight="1">
      <c r="B141" s="21" t="s">
        <v>204</v>
      </c>
      <c r="C141" s="22" t="s">
        <v>205</v>
      </c>
      <c r="D141" s="132">
        <v>32997.45</v>
      </c>
      <c r="E141" s="132">
        <v>46602.45</v>
      </c>
      <c r="F141" s="132">
        <v>0</v>
      </c>
      <c r="G141" s="132">
        <v>3607</v>
      </c>
      <c r="H141" s="132">
        <v>39914.68</v>
      </c>
      <c r="I141" s="132">
        <v>3607</v>
      </c>
      <c r="J141" s="35">
        <f t="shared" si="1"/>
        <v>3080.769999999997</v>
      </c>
      <c r="K141" s="132">
        <v>33848.85</v>
      </c>
      <c r="L141" s="132">
        <v>635.38</v>
      </c>
      <c r="M141" s="132">
        <v>43630.83</v>
      </c>
      <c r="N141" s="132">
        <v>27892.44</v>
      </c>
      <c r="O141" s="132">
        <v>635.38</v>
      </c>
      <c r="P141" s="132">
        <v>635.38</v>
      </c>
      <c r="Q141" s="37"/>
    </row>
    <row r="142" spans="2:17" ht="14.25" customHeight="1">
      <c r="B142" s="23" t="s">
        <v>206</v>
      </c>
      <c r="C142" s="24" t="s">
        <v>207</v>
      </c>
      <c r="D142" s="132">
        <v>513711.43</v>
      </c>
      <c r="E142" s="132">
        <v>673544.15</v>
      </c>
      <c r="F142" s="132">
        <v>0</v>
      </c>
      <c r="G142" s="132">
        <v>38981.74</v>
      </c>
      <c r="H142" s="132">
        <v>474684.55</v>
      </c>
      <c r="I142" s="132">
        <v>38981.74</v>
      </c>
      <c r="J142" s="35">
        <f t="shared" si="1"/>
        <v>159877.86000000004</v>
      </c>
      <c r="K142" s="132">
        <v>641084.82</v>
      </c>
      <c r="L142" s="132">
        <v>25061.05</v>
      </c>
      <c r="M142" s="132">
        <v>659623.46</v>
      </c>
      <c r="N142" s="132">
        <v>442359.51</v>
      </c>
      <c r="O142" s="132">
        <v>25061.05</v>
      </c>
      <c r="P142" s="132">
        <v>25061.05</v>
      </c>
      <c r="Q142" s="37"/>
    </row>
    <row r="143" spans="2:17" ht="14.25" customHeight="1">
      <c r="B143" s="21" t="s">
        <v>208</v>
      </c>
      <c r="C143" s="22" t="s">
        <v>209</v>
      </c>
      <c r="D143" s="132">
        <v>180260</v>
      </c>
      <c r="E143" s="132">
        <v>2313119.81</v>
      </c>
      <c r="F143" s="132">
        <v>0</v>
      </c>
      <c r="G143" s="132">
        <v>1106810.98</v>
      </c>
      <c r="H143" s="132">
        <v>879914.18</v>
      </c>
      <c r="I143" s="132">
        <v>1106810.98</v>
      </c>
      <c r="J143" s="35">
        <f t="shared" si="1"/>
        <v>326394.6499999999</v>
      </c>
      <c r="K143" s="132">
        <v>2823369.16</v>
      </c>
      <c r="L143" s="132">
        <v>23040.41</v>
      </c>
      <c r="M143" s="132">
        <v>1229349.24</v>
      </c>
      <c r="N143" s="132">
        <v>871335.59</v>
      </c>
      <c r="O143" s="132">
        <v>23040.41</v>
      </c>
      <c r="P143" s="132">
        <v>23040.41</v>
      </c>
      <c r="Q143" s="37"/>
    </row>
    <row r="144" spans="2:17" ht="14.25" customHeight="1">
      <c r="B144" s="21" t="s">
        <v>548</v>
      </c>
      <c r="C144" s="22" t="s">
        <v>210</v>
      </c>
      <c r="D144" s="132">
        <v>1322498.27</v>
      </c>
      <c r="E144" s="132">
        <v>1542685.73</v>
      </c>
      <c r="F144" s="132">
        <v>0</v>
      </c>
      <c r="G144" s="132">
        <v>34993.73</v>
      </c>
      <c r="H144" s="132">
        <v>528197.94</v>
      </c>
      <c r="I144" s="132">
        <v>34993.73</v>
      </c>
      <c r="J144" s="35">
        <f t="shared" si="1"/>
        <v>979494.06</v>
      </c>
      <c r="K144" s="132">
        <v>1000580.67</v>
      </c>
      <c r="L144" s="132">
        <v>70198.3</v>
      </c>
      <c r="M144" s="132">
        <v>1125390.3</v>
      </c>
      <c r="N144" s="132">
        <v>297707.9</v>
      </c>
      <c r="O144" s="132">
        <v>65195.3</v>
      </c>
      <c r="P144" s="132">
        <v>69006.3</v>
      </c>
      <c r="Q144" s="37"/>
    </row>
    <row r="145" spans="2:17" ht="14.25" customHeight="1">
      <c r="B145" s="21" t="s">
        <v>211</v>
      </c>
      <c r="C145" s="22" t="s">
        <v>212</v>
      </c>
      <c r="D145" s="132">
        <v>0</v>
      </c>
      <c r="E145" s="132">
        <v>31234</v>
      </c>
      <c r="F145" s="132">
        <v>0</v>
      </c>
      <c r="G145" s="132">
        <v>0</v>
      </c>
      <c r="H145" s="132">
        <v>15000</v>
      </c>
      <c r="I145" s="132">
        <v>0</v>
      </c>
      <c r="J145" s="35">
        <f t="shared" si="1"/>
        <v>16234</v>
      </c>
      <c r="K145" s="132">
        <v>0</v>
      </c>
      <c r="L145" s="132">
        <v>0</v>
      </c>
      <c r="M145" s="132">
        <v>31234</v>
      </c>
      <c r="N145" s="132">
        <v>0</v>
      </c>
      <c r="O145" s="132">
        <v>0</v>
      </c>
      <c r="P145" s="132">
        <v>0</v>
      </c>
      <c r="Q145" s="37"/>
    </row>
    <row r="146" spans="2:17" ht="14.25" customHeight="1">
      <c r="B146" s="21" t="s">
        <v>213</v>
      </c>
      <c r="C146" s="22" t="s">
        <v>214</v>
      </c>
      <c r="D146" s="132">
        <v>26000</v>
      </c>
      <c r="E146" s="132">
        <v>0</v>
      </c>
      <c r="F146" s="132">
        <v>0</v>
      </c>
      <c r="G146" s="132">
        <v>0</v>
      </c>
      <c r="H146" s="132">
        <v>0</v>
      </c>
      <c r="I146" s="132">
        <v>0</v>
      </c>
      <c r="J146" s="35">
        <f t="shared" si="1"/>
        <v>0</v>
      </c>
      <c r="K146" s="132">
        <v>40880.1</v>
      </c>
      <c r="L146" s="132">
        <v>14880.1</v>
      </c>
      <c r="M146" s="132">
        <v>14880.1</v>
      </c>
      <c r="N146" s="132">
        <v>0</v>
      </c>
      <c r="O146" s="132">
        <v>4251.46</v>
      </c>
      <c r="P146" s="132">
        <v>14880.1</v>
      </c>
      <c r="Q146" s="37"/>
    </row>
    <row r="147" spans="2:17" ht="14.25" customHeight="1">
      <c r="B147" s="21" t="s">
        <v>215</v>
      </c>
      <c r="C147" s="22" t="s">
        <v>216</v>
      </c>
      <c r="D147" s="132">
        <v>682137.58</v>
      </c>
      <c r="E147" s="132">
        <v>527560.12</v>
      </c>
      <c r="F147" s="132">
        <v>0</v>
      </c>
      <c r="G147" s="132">
        <v>347.64</v>
      </c>
      <c r="H147" s="132">
        <v>475896.21</v>
      </c>
      <c r="I147" s="132">
        <v>347.64</v>
      </c>
      <c r="J147" s="35">
        <f t="shared" si="1"/>
        <v>51316.269999999975</v>
      </c>
      <c r="K147" s="132">
        <v>831124.97</v>
      </c>
      <c r="L147" s="132">
        <v>75696.63</v>
      </c>
      <c r="M147" s="132">
        <v>602909.11</v>
      </c>
      <c r="N147" s="132">
        <v>411142.83</v>
      </c>
      <c r="O147" s="132">
        <v>72101.53</v>
      </c>
      <c r="P147" s="132">
        <v>72101.53</v>
      </c>
      <c r="Q147" s="37"/>
    </row>
    <row r="148" spans="2:17" ht="14.25" customHeight="1">
      <c r="B148" s="21" t="s">
        <v>217</v>
      </c>
      <c r="C148" s="22" t="s">
        <v>218</v>
      </c>
      <c r="D148" s="132">
        <v>33000</v>
      </c>
      <c r="E148" s="132">
        <v>33000</v>
      </c>
      <c r="F148" s="132">
        <v>0</v>
      </c>
      <c r="G148" s="132">
        <v>0</v>
      </c>
      <c r="H148" s="132">
        <v>30066.91</v>
      </c>
      <c r="I148" s="132">
        <v>0</v>
      </c>
      <c r="J148" s="35">
        <f t="shared" si="1"/>
        <v>2933.09</v>
      </c>
      <c r="K148" s="132">
        <v>44063.06</v>
      </c>
      <c r="L148" s="132">
        <v>560.59</v>
      </c>
      <c r="M148" s="132">
        <v>33560.59</v>
      </c>
      <c r="N148" s="132">
        <v>21313.94</v>
      </c>
      <c r="O148" s="132">
        <v>560.59</v>
      </c>
      <c r="P148" s="132">
        <v>560.59</v>
      </c>
      <c r="Q148" s="37"/>
    </row>
    <row r="149" spans="2:17" ht="14.25" customHeight="1">
      <c r="B149" s="23" t="s">
        <v>219</v>
      </c>
      <c r="C149" s="24" t="s">
        <v>220</v>
      </c>
      <c r="D149" s="132">
        <v>2243895.85</v>
      </c>
      <c r="E149" s="132">
        <v>4447599.66</v>
      </c>
      <c r="F149" s="132">
        <v>0</v>
      </c>
      <c r="G149" s="132">
        <v>1142152.35</v>
      </c>
      <c r="H149" s="132">
        <v>1929075.24</v>
      </c>
      <c r="I149" s="132">
        <v>1142152.35</v>
      </c>
      <c r="J149" s="35">
        <f t="shared" si="1"/>
        <v>1376372.0699999998</v>
      </c>
      <c r="K149" s="132">
        <v>4740017.96</v>
      </c>
      <c r="L149" s="132">
        <v>184376.03</v>
      </c>
      <c r="M149" s="132">
        <v>3037323.34</v>
      </c>
      <c r="N149" s="132">
        <v>1601500.26</v>
      </c>
      <c r="O149" s="132">
        <v>165149.29</v>
      </c>
      <c r="P149" s="132">
        <v>179588.93</v>
      </c>
      <c r="Q149" s="37"/>
    </row>
    <row r="150" spans="2:17" ht="14.25" customHeight="1">
      <c r="B150" s="21" t="s">
        <v>221</v>
      </c>
      <c r="C150" s="22" t="s">
        <v>222</v>
      </c>
      <c r="D150" s="132">
        <v>1072782.2</v>
      </c>
      <c r="E150" s="132">
        <v>1542062.02</v>
      </c>
      <c r="F150" s="132">
        <v>0</v>
      </c>
      <c r="G150" s="132">
        <v>40120.78</v>
      </c>
      <c r="H150" s="132">
        <v>115796.82</v>
      </c>
      <c r="I150" s="132">
        <v>40120.78</v>
      </c>
      <c r="J150" s="35">
        <f t="shared" si="1"/>
        <v>1386144.42</v>
      </c>
      <c r="K150" s="132">
        <v>349585.06</v>
      </c>
      <c r="L150" s="132">
        <v>17556.94</v>
      </c>
      <c r="M150" s="132">
        <v>455484.26</v>
      </c>
      <c r="N150" s="132">
        <v>95345.6</v>
      </c>
      <c r="O150" s="132">
        <v>17556.94</v>
      </c>
      <c r="P150" s="132">
        <v>17556.94</v>
      </c>
      <c r="Q150" s="37"/>
    </row>
    <row r="151" spans="2:17" ht="14.25" customHeight="1">
      <c r="B151" s="21" t="s">
        <v>223</v>
      </c>
      <c r="C151" s="22" t="s">
        <v>224</v>
      </c>
      <c r="D151" s="132">
        <v>12724993.08</v>
      </c>
      <c r="E151" s="132">
        <v>12728852.67</v>
      </c>
      <c r="F151" s="132">
        <v>0</v>
      </c>
      <c r="G151" s="132">
        <v>0</v>
      </c>
      <c r="H151" s="132">
        <v>568982.27</v>
      </c>
      <c r="I151" s="132">
        <v>0</v>
      </c>
      <c r="J151" s="35">
        <f t="shared" si="1"/>
        <v>12159870.4</v>
      </c>
      <c r="K151" s="132">
        <v>12906650.42</v>
      </c>
      <c r="L151" s="132">
        <v>123683.14</v>
      </c>
      <c r="M151" s="132">
        <v>12852535.81</v>
      </c>
      <c r="N151" s="132">
        <v>460466.01</v>
      </c>
      <c r="O151" s="132">
        <v>120009.47</v>
      </c>
      <c r="P151" s="132">
        <v>120009.47</v>
      </c>
      <c r="Q151" s="37"/>
    </row>
    <row r="152" spans="2:17" ht="14.25" customHeight="1">
      <c r="B152" s="23" t="s">
        <v>225</v>
      </c>
      <c r="C152" s="24" t="s">
        <v>226</v>
      </c>
      <c r="D152" s="132">
        <v>13797775.28</v>
      </c>
      <c r="E152" s="132">
        <v>14270914.69</v>
      </c>
      <c r="F152" s="132">
        <v>0</v>
      </c>
      <c r="G152" s="132">
        <v>40120.78</v>
      </c>
      <c r="H152" s="132">
        <v>684779.09</v>
      </c>
      <c r="I152" s="132">
        <v>40120.78</v>
      </c>
      <c r="J152" s="35">
        <f t="shared" si="1"/>
        <v>13546014.82</v>
      </c>
      <c r="K152" s="132">
        <v>13256235.48</v>
      </c>
      <c r="L152" s="132">
        <v>141240.08</v>
      </c>
      <c r="M152" s="132">
        <v>13308020.07</v>
      </c>
      <c r="N152" s="132">
        <v>555811.61</v>
      </c>
      <c r="O152" s="132">
        <v>137566.41</v>
      </c>
      <c r="P152" s="132">
        <v>137566.41</v>
      </c>
      <c r="Q152" s="37"/>
    </row>
    <row r="153" spans="2:17" ht="14.25" customHeight="1">
      <c r="B153" s="21" t="s">
        <v>227</v>
      </c>
      <c r="C153" s="22" t="s">
        <v>228</v>
      </c>
      <c r="D153" s="132">
        <v>498571.3</v>
      </c>
      <c r="E153" s="132">
        <v>755987.82</v>
      </c>
      <c r="F153" s="132">
        <v>0</v>
      </c>
      <c r="G153" s="132">
        <v>19538.9</v>
      </c>
      <c r="H153" s="132">
        <v>254087.11</v>
      </c>
      <c r="I153" s="132">
        <v>19538.9</v>
      </c>
      <c r="J153" s="35">
        <f t="shared" si="1"/>
        <v>482361.80999999994</v>
      </c>
      <c r="K153" s="132">
        <v>696815.8</v>
      </c>
      <c r="L153" s="132">
        <v>64396.75</v>
      </c>
      <c r="M153" s="132">
        <v>800845.67</v>
      </c>
      <c r="N153" s="132">
        <v>189586.54</v>
      </c>
      <c r="O153" s="132">
        <v>43917.75</v>
      </c>
      <c r="P153" s="132">
        <v>46296.75</v>
      </c>
      <c r="Q153" s="37"/>
    </row>
    <row r="154" spans="2:17" ht="14.25" customHeight="1">
      <c r="B154" s="21" t="s">
        <v>229</v>
      </c>
      <c r="C154" s="22" t="s">
        <v>230</v>
      </c>
      <c r="D154" s="132">
        <v>52000</v>
      </c>
      <c r="E154" s="132">
        <v>77271.29</v>
      </c>
      <c r="F154" s="132">
        <v>0</v>
      </c>
      <c r="G154" s="132">
        <v>0</v>
      </c>
      <c r="H154" s="132">
        <v>71540.59</v>
      </c>
      <c r="I154" s="132">
        <v>0</v>
      </c>
      <c r="J154" s="35">
        <f t="shared" si="1"/>
        <v>5730.699999999997</v>
      </c>
      <c r="K154" s="132">
        <v>72065.89</v>
      </c>
      <c r="L154" s="132">
        <v>20065.89</v>
      </c>
      <c r="M154" s="132">
        <v>97337.18</v>
      </c>
      <c r="N154" s="132">
        <v>27051.35</v>
      </c>
      <c r="O154" s="132">
        <v>18065.89</v>
      </c>
      <c r="P154" s="132">
        <v>18065.89</v>
      </c>
      <c r="Q154" s="37"/>
    </row>
    <row r="155" spans="2:17" ht="14.25" customHeight="1">
      <c r="B155" s="23" t="s">
        <v>231</v>
      </c>
      <c r="C155" s="24" t="s">
        <v>232</v>
      </c>
      <c r="D155" s="132">
        <v>550571.3</v>
      </c>
      <c r="E155" s="132">
        <v>833259.11</v>
      </c>
      <c r="F155" s="132">
        <v>0</v>
      </c>
      <c r="G155" s="132">
        <v>19538.9</v>
      </c>
      <c r="H155" s="132">
        <v>325627.7</v>
      </c>
      <c r="I155" s="132">
        <v>19538.9</v>
      </c>
      <c r="J155" s="35">
        <f t="shared" si="1"/>
        <v>488092.50999999995</v>
      </c>
      <c r="K155" s="132">
        <v>768881.69</v>
      </c>
      <c r="L155" s="132">
        <v>84462.64</v>
      </c>
      <c r="M155" s="132">
        <v>898182.85</v>
      </c>
      <c r="N155" s="132">
        <v>216637.89</v>
      </c>
      <c r="O155" s="132">
        <v>61983.64</v>
      </c>
      <c r="P155" s="132">
        <v>64362.64</v>
      </c>
      <c r="Q155" s="37"/>
    </row>
    <row r="156" spans="2:17" ht="14.25" customHeight="1">
      <c r="B156" s="21" t="s">
        <v>233</v>
      </c>
      <c r="C156" s="22" t="s">
        <v>234</v>
      </c>
      <c r="D156" s="132">
        <v>7200</v>
      </c>
      <c r="E156" s="132">
        <v>7631.7</v>
      </c>
      <c r="F156" s="132">
        <v>0</v>
      </c>
      <c r="G156" s="132">
        <v>0</v>
      </c>
      <c r="H156" s="132">
        <v>6890.04</v>
      </c>
      <c r="I156" s="132">
        <v>0</v>
      </c>
      <c r="J156" s="35">
        <f t="shared" si="1"/>
        <v>741.6599999999999</v>
      </c>
      <c r="K156" s="132">
        <v>11523.1</v>
      </c>
      <c r="L156" s="132">
        <v>4172.87</v>
      </c>
      <c r="M156" s="132">
        <v>11804.57</v>
      </c>
      <c r="N156" s="132">
        <v>3929.62</v>
      </c>
      <c r="O156" s="132">
        <v>1472.87</v>
      </c>
      <c r="P156" s="132">
        <v>4172.87</v>
      </c>
      <c r="Q156" s="37"/>
    </row>
    <row r="157" spans="2:17" ht="14.25" customHeight="1">
      <c r="B157" s="23" t="s">
        <v>235</v>
      </c>
      <c r="C157" s="24" t="s">
        <v>236</v>
      </c>
      <c r="D157" s="132">
        <v>7200</v>
      </c>
      <c r="E157" s="132">
        <v>7631.7</v>
      </c>
      <c r="F157" s="132">
        <v>0</v>
      </c>
      <c r="G157" s="132">
        <v>0</v>
      </c>
      <c r="H157" s="132">
        <v>6890.04</v>
      </c>
      <c r="I157" s="132">
        <v>0</v>
      </c>
      <c r="J157" s="35">
        <f t="shared" si="1"/>
        <v>741.6599999999999</v>
      </c>
      <c r="K157" s="132">
        <v>11523.1</v>
      </c>
      <c r="L157" s="132">
        <v>4172.87</v>
      </c>
      <c r="M157" s="132">
        <v>11804.57</v>
      </c>
      <c r="N157" s="132">
        <v>3929.62</v>
      </c>
      <c r="O157" s="132">
        <v>1472.87</v>
      </c>
      <c r="P157" s="132">
        <v>4172.87</v>
      </c>
      <c r="Q157" s="37"/>
    </row>
    <row r="158" spans="2:17" ht="14.25" customHeight="1">
      <c r="B158" s="21" t="s">
        <v>237</v>
      </c>
      <c r="C158" s="22" t="s">
        <v>238</v>
      </c>
      <c r="D158" s="132">
        <v>186481.37</v>
      </c>
      <c r="E158" s="132">
        <v>135176.99</v>
      </c>
      <c r="F158" s="132">
        <v>0</v>
      </c>
      <c r="G158" s="132">
        <v>4400</v>
      </c>
      <c r="H158" s="132">
        <v>70458.84</v>
      </c>
      <c r="I158" s="132">
        <v>4400</v>
      </c>
      <c r="J158" s="35">
        <f t="shared" si="1"/>
        <v>60318.149999999994</v>
      </c>
      <c r="K158" s="132">
        <v>134163.98</v>
      </c>
      <c r="L158" s="132">
        <v>3845.44</v>
      </c>
      <c r="M158" s="132">
        <v>109329.43</v>
      </c>
      <c r="N158" s="132">
        <v>61775.07</v>
      </c>
      <c r="O158" s="132">
        <v>3779.56</v>
      </c>
      <c r="P158" s="132">
        <v>3779.56</v>
      </c>
      <c r="Q158" s="37"/>
    </row>
    <row r="159" spans="2:17" ht="14.25" customHeight="1">
      <c r="B159" s="21" t="s">
        <v>239</v>
      </c>
      <c r="C159" s="22" t="s">
        <v>240</v>
      </c>
      <c r="D159" s="132">
        <v>50050</v>
      </c>
      <c r="E159" s="132">
        <v>56849.12</v>
      </c>
      <c r="F159" s="132">
        <v>0</v>
      </c>
      <c r="G159" s="132">
        <v>3999.99</v>
      </c>
      <c r="H159" s="132">
        <v>50993.63</v>
      </c>
      <c r="I159" s="132">
        <v>3999.99</v>
      </c>
      <c r="J159" s="35">
        <f t="shared" si="1"/>
        <v>1855.5000000000055</v>
      </c>
      <c r="K159" s="132">
        <v>64123.7</v>
      </c>
      <c r="L159" s="132">
        <v>8790</v>
      </c>
      <c r="M159" s="132">
        <v>61639.13</v>
      </c>
      <c r="N159" s="132">
        <v>33583.43</v>
      </c>
      <c r="O159" s="132">
        <v>8528.86</v>
      </c>
      <c r="P159" s="132">
        <v>8528.86</v>
      </c>
      <c r="Q159" s="37"/>
    </row>
    <row r="160" spans="2:17" ht="14.25" customHeight="1">
      <c r="B160" s="23" t="s">
        <v>241</v>
      </c>
      <c r="C160" s="24" t="s">
        <v>242</v>
      </c>
      <c r="D160" s="132">
        <v>236531.37</v>
      </c>
      <c r="E160" s="132">
        <v>192026.11</v>
      </c>
      <c r="F160" s="132">
        <v>0</v>
      </c>
      <c r="G160" s="132">
        <v>8399.99</v>
      </c>
      <c r="H160" s="132">
        <v>121452.47</v>
      </c>
      <c r="I160" s="132">
        <v>8399.99</v>
      </c>
      <c r="J160" s="35">
        <f t="shared" si="1"/>
        <v>62173.64999999999</v>
      </c>
      <c r="K160" s="132">
        <v>198287.68</v>
      </c>
      <c r="L160" s="132">
        <v>12635.44</v>
      </c>
      <c r="M160" s="132">
        <v>170968.56</v>
      </c>
      <c r="N160" s="132">
        <v>95358.5</v>
      </c>
      <c r="O160" s="132">
        <v>12308.42</v>
      </c>
      <c r="P160" s="132">
        <v>12308.42</v>
      </c>
      <c r="Q160" s="37"/>
    </row>
    <row r="161" spans="2:17" ht="14.25" customHeight="1">
      <c r="B161" s="21" t="s">
        <v>243</v>
      </c>
      <c r="C161" s="22" t="s">
        <v>244</v>
      </c>
      <c r="D161" s="132">
        <v>0</v>
      </c>
      <c r="E161" s="132">
        <v>0</v>
      </c>
      <c r="F161" s="132">
        <v>0</v>
      </c>
      <c r="G161" s="132">
        <v>0</v>
      </c>
      <c r="H161" s="132">
        <v>0</v>
      </c>
      <c r="I161" s="132">
        <v>0</v>
      </c>
      <c r="J161" s="35">
        <f t="shared" si="1"/>
        <v>0</v>
      </c>
      <c r="K161" s="132">
        <v>11234.59</v>
      </c>
      <c r="L161" s="132">
        <v>10840.52</v>
      </c>
      <c r="M161" s="132">
        <v>10840.52</v>
      </c>
      <c r="N161" s="132">
        <v>0</v>
      </c>
      <c r="O161" s="132">
        <v>10763.67</v>
      </c>
      <c r="P161" s="132">
        <v>10763.67</v>
      </c>
      <c r="Q161" s="37"/>
    </row>
    <row r="162" spans="2:17" ht="14.25" customHeight="1">
      <c r="B162" s="21" t="s">
        <v>245</v>
      </c>
      <c r="C162" s="22" t="s">
        <v>246</v>
      </c>
      <c r="D162" s="132">
        <v>145525</v>
      </c>
      <c r="E162" s="132">
        <v>268937.34</v>
      </c>
      <c r="F162" s="132">
        <v>0</v>
      </c>
      <c r="G162" s="132">
        <v>10347.05</v>
      </c>
      <c r="H162" s="132">
        <v>258005.66</v>
      </c>
      <c r="I162" s="132">
        <v>10347.05</v>
      </c>
      <c r="J162" s="35">
        <f t="shared" si="1"/>
        <v>584.6300000000228</v>
      </c>
      <c r="K162" s="132">
        <v>275985.81</v>
      </c>
      <c r="L162" s="132">
        <v>18401.9</v>
      </c>
      <c r="M162" s="132">
        <v>276992.19</v>
      </c>
      <c r="N162" s="132">
        <v>212960.45</v>
      </c>
      <c r="O162" s="132">
        <v>18401.9</v>
      </c>
      <c r="P162" s="132">
        <v>18401.9</v>
      </c>
      <c r="Q162" s="37"/>
    </row>
    <row r="163" spans="2:17" ht="14.25" customHeight="1">
      <c r="B163" s="21" t="s">
        <v>247</v>
      </c>
      <c r="C163" s="22" t="s">
        <v>248</v>
      </c>
      <c r="D163" s="132">
        <v>1010986.64</v>
      </c>
      <c r="E163" s="132">
        <v>1074601.59</v>
      </c>
      <c r="F163" s="132">
        <v>0</v>
      </c>
      <c r="G163" s="132">
        <v>313.91</v>
      </c>
      <c r="H163" s="132">
        <v>1067483.83</v>
      </c>
      <c r="I163" s="132">
        <v>313.91</v>
      </c>
      <c r="J163" s="35">
        <f t="shared" si="1"/>
        <v>6803.8500000000095</v>
      </c>
      <c r="K163" s="132">
        <v>1152431.61</v>
      </c>
      <c r="L163" s="132">
        <v>171184.37</v>
      </c>
      <c r="M163" s="132">
        <v>1204241.45</v>
      </c>
      <c r="N163" s="132">
        <v>826930.26</v>
      </c>
      <c r="O163" s="132">
        <v>141309.94</v>
      </c>
      <c r="P163" s="132">
        <v>141309.94</v>
      </c>
      <c r="Q163" s="37"/>
    </row>
    <row r="164" spans="2:17" ht="14.25" customHeight="1">
      <c r="B164" s="21" t="s">
        <v>249</v>
      </c>
      <c r="C164" s="22" t="s">
        <v>250</v>
      </c>
      <c r="D164" s="132">
        <v>31310.92</v>
      </c>
      <c r="E164" s="132">
        <v>40310.92</v>
      </c>
      <c r="F164" s="132">
        <v>0</v>
      </c>
      <c r="G164" s="132">
        <v>0</v>
      </c>
      <c r="H164" s="132">
        <v>40310.92</v>
      </c>
      <c r="I164" s="132">
        <v>0</v>
      </c>
      <c r="J164" s="35">
        <f t="shared" si="1"/>
        <v>0</v>
      </c>
      <c r="K164" s="132">
        <v>40076.06</v>
      </c>
      <c r="L164" s="132">
        <v>2369</v>
      </c>
      <c r="M164" s="132">
        <v>42679.92</v>
      </c>
      <c r="N164" s="132">
        <v>36650.92</v>
      </c>
      <c r="O164" s="132">
        <v>2369</v>
      </c>
      <c r="P164" s="132">
        <v>2369</v>
      </c>
      <c r="Q164" s="37"/>
    </row>
    <row r="165" spans="2:17" ht="14.25" customHeight="1">
      <c r="B165" s="21" t="s">
        <v>251</v>
      </c>
      <c r="C165" s="22" t="s">
        <v>252</v>
      </c>
      <c r="D165" s="132">
        <v>310</v>
      </c>
      <c r="E165" s="132">
        <v>310</v>
      </c>
      <c r="F165" s="132">
        <v>0</v>
      </c>
      <c r="G165" s="132">
        <v>0</v>
      </c>
      <c r="H165" s="132">
        <v>0</v>
      </c>
      <c r="I165" s="132">
        <v>0</v>
      </c>
      <c r="J165" s="35">
        <f t="shared" si="1"/>
        <v>310</v>
      </c>
      <c r="K165" s="132">
        <v>6909.68</v>
      </c>
      <c r="L165" s="132">
        <v>0</v>
      </c>
      <c r="M165" s="132">
        <v>310</v>
      </c>
      <c r="N165" s="132">
        <v>0</v>
      </c>
      <c r="O165" s="132">
        <v>0</v>
      </c>
      <c r="P165" s="132">
        <v>0</v>
      </c>
      <c r="Q165" s="37"/>
    </row>
    <row r="166" spans="2:17" ht="14.25" customHeight="1">
      <c r="B166" s="21" t="s">
        <v>253</v>
      </c>
      <c r="C166" s="22" t="s">
        <v>254</v>
      </c>
      <c r="D166" s="132">
        <v>0</v>
      </c>
      <c r="E166" s="132">
        <v>0</v>
      </c>
      <c r="F166" s="132">
        <v>0</v>
      </c>
      <c r="G166" s="132">
        <v>0</v>
      </c>
      <c r="H166" s="132">
        <v>0</v>
      </c>
      <c r="I166" s="132">
        <v>0</v>
      </c>
      <c r="J166" s="35">
        <f t="shared" si="1"/>
        <v>0</v>
      </c>
      <c r="K166" s="132">
        <v>0</v>
      </c>
      <c r="L166" s="132">
        <v>0</v>
      </c>
      <c r="M166" s="132">
        <v>0</v>
      </c>
      <c r="N166" s="132">
        <v>0</v>
      </c>
      <c r="O166" s="132">
        <v>0</v>
      </c>
      <c r="P166" s="132">
        <v>0</v>
      </c>
      <c r="Q166" s="37"/>
    </row>
    <row r="167" spans="2:17" ht="14.25" customHeight="1">
      <c r="B167" s="21" t="s">
        <v>255</v>
      </c>
      <c r="C167" s="22" t="s">
        <v>256</v>
      </c>
      <c r="D167" s="132">
        <v>0</v>
      </c>
      <c r="E167" s="132">
        <v>0</v>
      </c>
      <c r="F167" s="132">
        <v>0</v>
      </c>
      <c r="G167" s="132">
        <v>0</v>
      </c>
      <c r="H167" s="132">
        <v>0</v>
      </c>
      <c r="I167" s="132">
        <v>0</v>
      </c>
      <c r="J167" s="35">
        <f t="shared" si="1"/>
        <v>0</v>
      </c>
      <c r="K167" s="132">
        <v>0</v>
      </c>
      <c r="L167" s="132">
        <v>0</v>
      </c>
      <c r="M167" s="132">
        <v>0</v>
      </c>
      <c r="N167" s="132">
        <v>0</v>
      </c>
      <c r="O167" s="132">
        <v>0</v>
      </c>
      <c r="P167" s="132">
        <v>0</v>
      </c>
      <c r="Q167" s="37"/>
    </row>
    <row r="168" spans="2:17" ht="14.25" customHeight="1">
      <c r="B168" s="21" t="s">
        <v>257</v>
      </c>
      <c r="C168" s="22" t="s">
        <v>258</v>
      </c>
      <c r="D168" s="132">
        <v>0</v>
      </c>
      <c r="E168" s="132">
        <v>0</v>
      </c>
      <c r="F168" s="132">
        <v>0</v>
      </c>
      <c r="G168" s="132">
        <v>0</v>
      </c>
      <c r="H168" s="132">
        <v>0</v>
      </c>
      <c r="I168" s="132">
        <v>0</v>
      </c>
      <c r="J168" s="35">
        <f t="shared" si="1"/>
        <v>0</v>
      </c>
      <c r="K168" s="132">
        <v>2518.08</v>
      </c>
      <c r="L168" s="132">
        <v>2518.08</v>
      </c>
      <c r="M168" s="132">
        <v>2518.08</v>
      </c>
      <c r="N168" s="132">
        <v>0</v>
      </c>
      <c r="O168" s="132">
        <v>2518.08</v>
      </c>
      <c r="P168" s="132">
        <v>2518.08</v>
      </c>
      <c r="Q168" s="37"/>
    </row>
    <row r="169" spans="2:17" ht="14.25" customHeight="1">
      <c r="B169" s="23" t="s">
        <v>259</v>
      </c>
      <c r="C169" s="24" t="s">
        <v>260</v>
      </c>
      <c r="D169" s="132">
        <v>1188132.56</v>
      </c>
      <c r="E169" s="132">
        <v>1384159.85</v>
      </c>
      <c r="F169" s="132">
        <v>0</v>
      </c>
      <c r="G169" s="132">
        <v>10660.96</v>
      </c>
      <c r="H169" s="132">
        <v>1365800.41</v>
      </c>
      <c r="I169" s="132">
        <v>10660.96</v>
      </c>
      <c r="J169" s="35">
        <f t="shared" si="1"/>
        <v>7698.480000000178</v>
      </c>
      <c r="K169" s="132">
        <v>1489155.83</v>
      </c>
      <c r="L169" s="132">
        <v>205313.87</v>
      </c>
      <c r="M169" s="132">
        <v>1537582.16</v>
      </c>
      <c r="N169" s="132">
        <v>1076541.63</v>
      </c>
      <c r="O169" s="132">
        <v>175362.59</v>
      </c>
      <c r="P169" s="132">
        <v>175362.59</v>
      </c>
      <c r="Q169" s="37"/>
    </row>
    <row r="170" spans="2:17" ht="14.25" customHeight="1">
      <c r="B170" s="21" t="s">
        <v>261</v>
      </c>
      <c r="C170" s="22" t="s">
        <v>262</v>
      </c>
      <c r="D170" s="132">
        <v>0</v>
      </c>
      <c r="E170" s="132">
        <v>0</v>
      </c>
      <c r="F170" s="132">
        <v>0</v>
      </c>
      <c r="G170" s="132">
        <v>0</v>
      </c>
      <c r="H170" s="132">
        <v>0</v>
      </c>
      <c r="I170" s="132">
        <v>0</v>
      </c>
      <c r="J170" s="35">
        <f t="shared" si="1"/>
        <v>0</v>
      </c>
      <c r="K170" s="132">
        <v>0</v>
      </c>
      <c r="L170" s="132">
        <v>0</v>
      </c>
      <c r="M170" s="132">
        <v>0</v>
      </c>
      <c r="N170" s="132">
        <v>0</v>
      </c>
      <c r="O170" s="132">
        <v>0</v>
      </c>
      <c r="P170" s="132">
        <v>0</v>
      </c>
      <c r="Q170" s="37"/>
    </row>
    <row r="171" spans="2:17" ht="14.25" customHeight="1">
      <c r="B171" s="21" t="s">
        <v>263</v>
      </c>
      <c r="C171" s="22" t="s">
        <v>264</v>
      </c>
      <c r="D171" s="132">
        <v>51320</v>
      </c>
      <c r="E171" s="132">
        <v>51320</v>
      </c>
      <c r="F171" s="132">
        <v>0</v>
      </c>
      <c r="G171" s="132">
        <v>0</v>
      </c>
      <c r="H171" s="132">
        <v>51319.32</v>
      </c>
      <c r="I171" s="132">
        <v>0</v>
      </c>
      <c r="J171" s="35">
        <f t="shared" si="1"/>
        <v>0.680000000000291</v>
      </c>
      <c r="K171" s="132">
        <v>76980</v>
      </c>
      <c r="L171" s="132">
        <v>25660</v>
      </c>
      <c r="M171" s="132">
        <v>76980</v>
      </c>
      <c r="N171" s="132">
        <v>47042.71</v>
      </c>
      <c r="O171" s="132">
        <v>25660</v>
      </c>
      <c r="P171" s="132">
        <v>25660</v>
      </c>
      <c r="Q171" s="37"/>
    </row>
    <row r="172" spans="2:17" ht="14.25" customHeight="1">
      <c r="B172" s="21" t="s">
        <v>265</v>
      </c>
      <c r="C172" s="22" t="s">
        <v>266</v>
      </c>
      <c r="D172" s="132">
        <v>0</v>
      </c>
      <c r="E172" s="132">
        <v>0</v>
      </c>
      <c r="F172" s="132">
        <v>0</v>
      </c>
      <c r="G172" s="132">
        <v>0</v>
      </c>
      <c r="H172" s="132">
        <v>0</v>
      </c>
      <c r="I172" s="132">
        <v>0</v>
      </c>
      <c r="J172" s="35">
        <f t="shared" si="1"/>
        <v>0</v>
      </c>
      <c r="K172" s="132">
        <v>0</v>
      </c>
      <c r="L172" s="132">
        <v>0</v>
      </c>
      <c r="M172" s="132">
        <v>0</v>
      </c>
      <c r="N172" s="132">
        <v>0</v>
      </c>
      <c r="O172" s="132">
        <v>0</v>
      </c>
      <c r="P172" s="132">
        <v>0</v>
      </c>
      <c r="Q172" s="37"/>
    </row>
    <row r="173" spans="2:17" ht="14.25" customHeight="1">
      <c r="B173" s="21" t="s">
        <v>267</v>
      </c>
      <c r="C173" s="22" t="s">
        <v>268</v>
      </c>
      <c r="D173" s="132">
        <v>0</v>
      </c>
      <c r="E173" s="132">
        <v>0</v>
      </c>
      <c r="F173" s="132">
        <v>0</v>
      </c>
      <c r="G173" s="132">
        <v>0</v>
      </c>
      <c r="H173" s="132">
        <v>0</v>
      </c>
      <c r="I173" s="132">
        <v>0</v>
      </c>
      <c r="J173" s="35">
        <f t="shared" si="1"/>
        <v>0</v>
      </c>
      <c r="K173" s="132">
        <v>0</v>
      </c>
      <c r="L173" s="132">
        <v>0</v>
      </c>
      <c r="M173" s="132">
        <v>0</v>
      </c>
      <c r="N173" s="132">
        <v>0</v>
      </c>
      <c r="O173" s="132">
        <v>0</v>
      </c>
      <c r="P173" s="132">
        <v>0</v>
      </c>
      <c r="Q173" s="37"/>
    </row>
    <row r="174" spans="2:17" ht="14.25" customHeight="1">
      <c r="B174" s="21" t="s">
        <v>269</v>
      </c>
      <c r="C174" s="22" t="s">
        <v>270</v>
      </c>
      <c r="D174" s="132">
        <v>1924381.82</v>
      </c>
      <c r="E174" s="132">
        <v>2812470.02</v>
      </c>
      <c r="F174" s="132">
        <v>0</v>
      </c>
      <c r="G174" s="132">
        <v>236386.28</v>
      </c>
      <c r="H174" s="132">
        <v>1598750.61</v>
      </c>
      <c r="I174" s="132">
        <v>236386.28</v>
      </c>
      <c r="J174" s="35">
        <f t="shared" si="1"/>
        <v>977333.1299999999</v>
      </c>
      <c r="K174" s="132">
        <v>1460314.1</v>
      </c>
      <c r="L174" s="132">
        <v>271699.96</v>
      </c>
      <c r="M174" s="132">
        <v>2009236.67</v>
      </c>
      <c r="N174" s="132">
        <v>1168217.01</v>
      </c>
      <c r="O174" s="132">
        <v>266154.38</v>
      </c>
      <c r="P174" s="132">
        <v>269666.91</v>
      </c>
      <c r="Q174" s="37"/>
    </row>
    <row r="175" spans="2:17" ht="14.25" customHeight="1">
      <c r="B175" s="23" t="s">
        <v>271</v>
      </c>
      <c r="C175" s="24" t="s">
        <v>272</v>
      </c>
      <c r="D175" s="132">
        <v>1975701.82</v>
      </c>
      <c r="E175" s="132">
        <v>2863790.02</v>
      </c>
      <c r="F175" s="132">
        <v>0</v>
      </c>
      <c r="G175" s="132">
        <v>236386.28</v>
      </c>
      <c r="H175" s="132">
        <v>1650069.93</v>
      </c>
      <c r="I175" s="132">
        <v>236386.28</v>
      </c>
      <c r="J175" s="35">
        <f t="shared" si="1"/>
        <v>977333.81</v>
      </c>
      <c r="K175" s="132">
        <v>1537294.1</v>
      </c>
      <c r="L175" s="132">
        <v>297359.96</v>
      </c>
      <c r="M175" s="132">
        <v>2086216.67</v>
      </c>
      <c r="N175" s="132">
        <v>1215259.72</v>
      </c>
      <c r="O175" s="132">
        <v>291814.38</v>
      </c>
      <c r="P175" s="132">
        <v>295326.91</v>
      </c>
      <c r="Q175" s="37"/>
    </row>
    <row r="176" spans="2:17" ht="14.25" customHeight="1">
      <c r="B176" s="25">
        <v>1101</v>
      </c>
      <c r="C176" s="22" t="s">
        <v>273</v>
      </c>
      <c r="D176" s="132">
        <v>10200</v>
      </c>
      <c r="E176" s="132">
        <v>175207</v>
      </c>
      <c r="F176" s="132">
        <v>0</v>
      </c>
      <c r="G176" s="132">
        <v>0</v>
      </c>
      <c r="H176" s="132">
        <v>66063.29</v>
      </c>
      <c r="I176" s="132">
        <v>0</v>
      </c>
      <c r="J176" s="35">
        <f t="shared" si="1"/>
        <v>109143.71</v>
      </c>
      <c r="K176" s="132">
        <v>10200</v>
      </c>
      <c r="L176" s="132">
        <v>0</v>
      </c>
      <c r="M176" s="132">
        <v>175207</v>
      </c>
      <c r="N176" s="132">
        <v>47176.54</v>
      </c>
      <c r="O176" s="132">
        <v>0</v>
      </c>
      <c r="P176" s="132">
        <v>0</v>
      </c>
      <c r="Q176" s="37"/>
    </row>
    <row r="177" spans="2:17" ht="14.25" customHeight="1">
      <c r="B177" s="25">
        <v>1102</v>
      </c>
      <c r="C177" s="22" t="s">
        <v>274</v>
      </c>
      <c r="D177" s="132">
        <v>0</v>
      </c>
      <c r="E177" s="132">
        <v>0</v>
      </c>
      <c r="F177" s="132">
        <v>0</v>
      </c>
      <c r="G177" s="132">
        <v>0</v>
      </c>
      <c r="H177" s="132">
        <v>0</v>
      </c>
      <c r="I177" s="132">
        <v>0</v>
      </c>
      <c r="J177" s="35">
        <f t="shared" si="1"/>
        <v>0</v>
      </c>
      <c r="K177" s="132">
        <v>0</v>
      </c>
      <c r="L177" s="132">
        <v>0</v>
      </c>
      <c r="M177" s="132">
        <v>0</v>
      </c>
      <c r="N177" s="132">
        <v>0</v>
      </c>
      <c r="O177" s="132">
        <v>0</v>
      </c>
      <c r="P177" s="132">
        <v>0</v>
      </c>
      <c r="Q177" s="37"/>
    </row>
    <row r="178" spans="2:17" ht="14.25" customHeight="1">
      <c r="B178" s="23" t="s">
        <v>275</v>
      </c>
      <c r="C178" s="24" t="s">
        <v>276</v>
      </c>
      <c r="D178" s="132">
        <v>10200</v>
      </c>
      <c r="E178" s="132">
        <v>175207</v>
      </c>
      <c r="F178" s="132">
        <v>0</v>
      </c>
      <c r="G178" s="132">
        <v>0</v>
      </c>
      <c r="H178" s="132">
        <v>66063.29</v>
      </c>
      <c r="I178" s="132">
        <v>0</v>
      </c>
      <c r="J178" s="35">
        <f t="shared" si="1"/>
        <v>109143.71</v>
      </c>
      <c r="K178" s="132">
        <v>10200</v>
      </c>
      <c r="L178" s="132">
        <v>0</v>
      </c>
      <c r="M178" s="132">
        <v>175207</v>
      </c>
      <c r="N178" s="132">
        <v>47176.54</v>
      </c>
      <c r="O178" s="132">
        <v>0</v>
      </c>
      <c r="P178" s="132">
        <v>0</v>
      </c>
      <c r="Q178" s="37"/>
    </row>
    <row r="179" spans="2:17" ht="14.25" customHeight="1">
      <c r="B179" s="21" t="s">
        <v>277</v>
      </c>
      <c r="C179" s="22" t="s">
        <v>278</v>
      </c>
      <c r="D179" s="132">
        <v>547649.38</v>
      </c>
      <c r="E179" s="132">
        <v>476811.05</v>
      </c>
      <c r="F179" s="132">
        <v>0</v>
      </c>
      <c r="G179" s="132">
        <v>18.8</v>
      </c>
      <c r="H179" s="132">
        <v>408447.25</v>
      </c>
      <c r="I179" s="132">
        <v>18.8</v>
      </c>
      <c r="J179" s="35">
        <f t="shared" si="1"/>
        <v>68344.99999999999</v>
      </c>
      <c r="K179" s="132">
        <v>669152.96</v>
      </c>
      <c r="L179" s="132">
        <v>73561.16</v>
      </c>
      <c r="M179" s="132">
        <v>550353.41</v>
      </c>
      <c r="N179" s="132">
        <v>358304.66</v>
      </c>
      <c r="O179" s="132">
        <v>72467.67</v>
      </c>
      <c r="P179" s="132">
        <v>72467.67</v>
      </c>
      <c r="Q179" s="37"/>
    </row>
    <row r="180" spans="2:17" ht="14.25" customHeight="1">
      <c r="B180" s="21" t="s">
        <v>279</v>
      </c>
      <c r="C180" s="22" t="s">
        <v>280</v>
      </c>
      <c r="D180" s="132">
        <v>76439.98</v>
      </c>
      <c r="E180" s="132">
        <v>68033.08</v>
      </c>
      <c r="F180" s="132">
        <v>0</v>
      </c>
      <c r="G180" s="132">
        <v>0</v>
      </c>
      <c r="H180" s="132">
        <v>64913.4</v>
      </c>
      <c r="I180" s="132">
        <v>0</v>
      </c>
      <c r="J180" s="35">
        <f t="shared" si="1"/>
        <v>3119.6800000000003</v>
      </c>
      <c r="K180" s="132">
        <v>88601.88</v>
      </c>
      <c r="L180" s="132">
        <v>441</v>
      </c>
      <c r="M180" s="132">
        <v>68474.08</v>
      </c>
      <c r="N180" s="132">
        <v>51084.78</v>
      </c>
      <c r="O180" s="132">
        <v>441</v>
      </c>
      <c r="P180" s="132">
        <v>441</v>
      </c>
      <c r="Q180" s="37"/>
    </row>
    <row r="181" spans="2:17" ht="14.25" customHeight="1">
      <c r="B181" s="21" t="s">
        <v>281</v>
      </c>
      <c r="C181" s="22" t="s">
        <v>282</v>
      </c>
      <c r="D181" s="132">
        <v>136950</v>
      </c>
      <c r="E181" s="132">
        <v>287097.62</v>
      </c>
      <c r="F181" s="132">
        <v>0</v>
      </c>
      <c r="G181" s="132">
        <v>10329.17</v>
      </c>
      <c r="H181" s="132">
        <v>272709.65</v>
      </c>
      <c r="I181" s="132">
        <v>10329.17</v>
      </c>
      <c r="J181" s="35">
        <f t="shared" si="1"/>
        <v>4058.799999999972</v>
      </c>
      <c r="K181" s="132">
        <v>176634.95</v>
      </c>
      <c r="L181" s="132">
        <v>15904.82</v>
      </c>
      <c r="M181" s="132">
        <v>292673.27</v>
      </c>
      <c r="N181" s="132">
        <v>213310.88</v>
      </c>
      <c r="O181" s="132">
        <v>12650.81</v>
      </c>
      <c r="P181" s="132">
        <v>15904.82</v>
      </c>
      <c r="Q181" s="37"/>
    </row>
    <row r="182" spans="2:17" ht="14.25" customHeight="1">
      <c r="B182" s="21" t="s">
        <v>283</v>
      </c>
      <c r="C182" s="22" t="s">
        <v>284</v>
      </c>
      <c r="D182" s="132">
        <v>43250</v>
      </c>
      <c r="E182" s="132">
        <v>192766.99</v>
      </c>
      <c r="F182" s="132">
        <v>0</v>
      </c>
      <c r="G182" s="132">
        <v>0</v>
      </c>
      <c r="H182" s="132">
        <v>100157.43</v>
      </c>
      <c r="I182" s="132">
        <v>0</v>
      </c>
      <c r="J182" s="35">
        <f t="shared" si="1"/>
        <v>92609.56</v>
      </c>
      <c r="K182" s="132">
        <v>49298.75</v>
      </c>
      <c r="L182" s="132">
        <v>2304.59</v>
      </c>
      <c r="M182" s="132">
        <v>195071.58</v>
      </c>
      <c r="N182" s="132">
        <v>85661.14</v>
      </c>
      <c r="O182" s="132">
        <v>1610.85</v>
      </c>
      <c r="P182" s="132">
        <v>1610.85</v>
      </c>
      <c r="Q182" s="37"/>
    </row>
    <row r="183" spans="2:17" ht="14.25" customHeight="1">
      <c r="B183" s="21" t="s">
        <v>285</v>
      </c>
      <c r="C183" s="22" t="s">
        <v>286</v>
      </c>
      <c r="D183" s="132">
        <v>13000</v>
      </c>
      <c r="E183" s="132">
        <v>362495.18</v>
      </c>
      <c r="F183" s="132">
        <v>0</v>
      </c>
      <c r="G183" s="132">
        <v>0</v>
      </c>
      <c r="H183" s="132">
        <v>10186.18</v>
      </c>
      <c r="I183" s="132">
        <v>0</v>
      </c>
      <c r="J183" s="35">
        <f t="shared" si="1"/>
        <v>352309</v>
      </c>
      <c r="K183" s="132">
        <v>13847.83</v>
      </c>
      <c r="L183" s="132">
        <v>15674.64</v>
      </c>
      <c r="M183" s="132">
        <v>378169.82</v>
      </c>
      <c r="N183" s="132">
        <v>10036.18</v>
      </c>
      <c r="O183" s="132">
        <v>15603.9</v>
      </c>
      <c r="P183" s="132">
        <v>15674.64</v>
      </c>
      <c r="Q183" s="37"/>
    </row>
    <row r="184" spans="2:17" ht="14.25" customHeight="1">
      <c r="B184" s="21" t="s">
        <v>287</v>
      </c>
      <c r="C184" s="22" t="s">
        <v>288</v>
      </c>
      <c r="D184" s="132">
        <v>0</v>
      </c>
      <c r="E184" s="132">
        <v>10500</v>
      </c>
      <c r="F184" s="132">
        <v>0</v>
      </c>
      <c r="G184" s="132">
        <v>0</v>
      </c>
      <c r="H184" s="132">
        <v>10500</v>
      </c>
      <c r="I184" s="132">
        <v>0</v>
      </c>
      <c r="J184" s="35">
        <f t="shared" si="1"/>
        <v>0</v>
      </c>
      <c r="K184" s="132">
        <v>0</v>
      </c>
      <c r="L184" s="132">
        <v>0</v>
      </c>
      <c r="M184" s="132">
        <v>10500</v>
      </c>
      <c r="N184" s="132">
        <v>10500</v>
      </c>
      <c r="O184" s="132">
        <v>0</v>
      </c>
      <c r="P184" s="132">
        <v>0</v>
      </c>
      <c r="Q184" s="37"/>
    </row>
    <row r="185" spans="2:17" ht="14.25" customHeight="1">
      <c r="B185" s="21" t="s">
        <v>289</v>
      </c>
      <c r="C185" s="22" t="s">
        <v>290</v>
      </c>
      <c r="D185" s="132">
        <v>606732.91</v>
      </c>
      <c r="E185" s="132">
        <v>657682.57</v>
      </c>
      <c r="F185" s="132">
        <v>0</v>
      </c>
      <c r="G185" s="132">
        <v>0</v>
      </c>
      <c r="H185" s="132">
        <v>651809.17</v>
      </c>
      <c r="I185" s="132">
        <v>0</v>
      </c>
      <c r="J185" s="35">
        <f t="shared" si="1"/>
        <v>5873.399999999907</v>
      </c>
      <c r="K185" s="132">
        <v>863824.65</v>
      </c>
      <c r="L185" s="132">
        <v>7520.06</v>
      </c>
      <c r="M185" s="132">
        <v>665202.63</v>
      </c>
      <c r="N185" s="132">
        <v>486070.15</v>
      </c>
      <c r="O185" s="132">
        <v>7520.06</v>
      </c>
      <c r="P185" s="132">
        <v>7520.06</v>
      </c>
      <c r="Q185" s="37"/>
    </row>
    <row r="186" spans="2:17" ht="14.25" customHeight="1">
      <c r="B186" s="21" t="s">
        <v>291</v>
      </c>
      <c r="C186" s="22" t="s">
        <v>292</v>
      </c>
      <c r="D186" s="132">
        <v>29927.5</v>
      </c>
      <c r="E186" s="132">
        <v>50786.5</v>
      </c>
      <c r="F186" s="132">
        <v>0</v>
      </c>
      <c r="G186" s="132">
        <v>0</v>
      </c>
      <c r="H186" s="132">
        <v>48892.86</v>
      </c>
      <c r="I186" s="132">
        <v>0</v>
      </c>
      <c r="J186" s="35">
        <f t="shared" si="1"/>
        <v>1893.6399999999994</v>
      </c>
      <c r="K186" s="132">
        <v>36217.84</v>
      </c>
      <c r="L186" s="132">
        <v>8475.6</v>
      </c>
      <c r="M186" s="132">
        <v>59262.1</v>
      </c>
      <c r="N186" s="132">
        <v>9660.33</v>
      </c>
      <c r="O186" s="132">
        <v>8230.6</v>
      </c>
      <c r="P186" s="132">
        <v>8230.6</v>
      </c>
      <c r="Q186" s="37"/>
    </row>
    <row r="187" spans="2:17" ht="14.25" customHeight="1">
      <c r="B187" s="21" t="s">
        <v>293</v>
      </c>
      <c r="C187" s="22" t="s">
        <v>294</v>
      </c>
      <c r="D187" s="132">
        <v>418652.73</v>
      </c>
      <c r="E187" s="132">
        <v>623111.34</v>
      </c>
      <c r="F187" s="132">
        <v>0</v>
      </c>
      <c r="G187" s="132">
        <v>49677.57</v>
      </c>
      <c r="H187" s="132">
        <v>272164.9</v>
      </c>
      <c r="I187" s="132">
        <v>49677.57</v>
      </c>
      <c r="J187" s="35">
        <f t="shared" si="1"/>
        <v>301268.86999999994</v>
      </c>
      <c r="K187" s="132">
        <v>329368.25</v>
      </c>
      <c r="L187" s="132">
        <v>20783.2</v>
      </c>
      <c r="M187" s="132">
        <v>511669.05</v>
      </c>
      <c r="N187" s="132">
        <v>218776.27</v>
      </c>
      <c r="O187" s="132">
        <v>18221.2</v>
      </c>
      <c r="P187" s="132">
        <v>20783.2</v>
      </c>
      <c r="Q187" s="37"/>
    </row>
    <row r="188" spans="2:17" ht="14.25" customHeight="1">
      <c r="B188" s="23" t="s">
        <v>295</v>
      </c>
      <c r="C188" s="24" t="s">
        <v>296</v>
      </c>
      <c r="D188" s="132">
        <v>1872602.5</v>
      </c>
      <c r="E188" s="132">
        <v>2729284.33</v>
      </c>
      <c r="F188" s="132">
        <v>0</v>
      </c>
      <c r="G188" s="132">
        <v>60025.54</v>
      </c>
      <c r="H188" s="132">
        <v>1839780.84</v>
      </c>
      <c r="I188" s="132">
        <v>60025.54</v>
      </c>
      <c r="J188" s="35">
        <f t="shared" si="1"/>
        <v>829477.95</v>
      </c>
      <c r="K188" s="132">
        <v>2226947.11</v>
      </c>
      <c r="L188" s="132">
        <v>144665.07</v>
      </c>
      <c r="M188" s="132">
        <v>2731375.94</v>
      </c>
      <c r="N188" s="132">
        <v>1443404.39</v>
      </c>
      <c r="O188" s="132">
        <v>136746.09</v>
      </c>
      <c r="P188" s="132">
        <v>142632.84</v>
      </c>
      <c r="Q188" s="37"/>
    </row>
    <row r="189" spans="2:17" ht="14.25" customHeight="1">
      <c r="B189" s="21" t="s">
        <v>297</v>
      </c>
      <c r="C189" s="22" t="s">
        <v>298</v>
      </c>
      <c r="D189" s="132">
        <v>0</v>
      </c>
      <c r="E189" s="132">
        <v>0</v>
      </c>
      <c r="F189" s="132">
        <v>0</v>
      </c>
      <c r="G189" s="132">
        <v>0</v>
      </c>
      <c r="H189" s="132">
        <v>0</v>
      </c>
      <c r="I189" s="132">
        <v>0</v>
      </c>
      <c r="J189" s="35">
        <f t="shared" si="1"/>
        <v>0</v>
      </c>
      <c r="K189" s="132">
        <v>0</v>
      </c>
      <c r="L189" s="132">
        <v>0</v>
      </c>
      <c r="M189" s="132">
        <v>0</v>
      </c>
      <c r="N189" s="132">
        <v>0</v>
      </c>
      <c r="O189" s="132">
        <v>0</v>
      </c>
      <c r="P189" s="132">
        <v>0</v>
      </c>
      <c r="Q189" s="37"/>
    </row>
    <row r="190" spans="2:17" ht="14.25" customHeight="1">
      <c r="B190" s="21" t="s">
        <v>299</v>
      </c>
      <c r="C190" s="22" t="s">
        <v>300</v>
      </c>
      <c r="D190" s="132">
        <v>0</v>
      </c>
      <c r="E190" s="132">
        <v>0</v>
      </c>
      <c r="F190" s="132">
        <v>0</v>
      </c>
      <c r="G190" s="132">
        <v>0</v>
      </c>
      <c r="H190" s="132">
        <v>0</v>
      </c>
      <c r="I190" s="132">
        <v>0</v>
      </c>
      <c r="J190" s="35">
        <f aca="true" t="shared" si="2" ref="J190:J227">E190-H190-I190</f>
        <v>0</v>
      </c>
      <c r="K190" s="132">
        <v>0</v>
      </c>
      <c r="L190" s="132">
        <v>0</v>
      </c>
      <c r="M190" s="132">
        <v>0</v>
      </c>
      <c r="N190" s="132">
        <v>0</v>
      </c>
      <c r="O190" s="132">
        <v>0</v>
      </c>
      <c r="P190" s="132">
        <v>0</v>
      </c>
      <c r="Q190" s="37"/>
    </row>
    <row r="191" spans="2:17" ht="14.25" customHeight="1">
      <c r="B191" s="21" t="s">
        <v>301</v>
      </c>
      <c r="C191" s="22" t="s">
        <v>302</v>
      </c>
      <c r="D191" s="132">
        <v>0</v>
      </c>
      <c r="E191" s="132">
        <v>0</v>
      </c>
      <c r="F191" s="132">
        <v>0</v>
      </c>
      <c r="G191" s="132">
        <v>0</v>
      </c>
      <c r="H191" s="132">
        <v>0</v>
      </c>
      <c r="I191" s="132">
        <v>0</v>
      </c>
      <c r="J191" s="35">
        <f t="shared" si="2"/>
        <v>0</v>
      </c>
      <c r="K191" s="132">
        <v>0</v>
      </c>
      <c r="L191" s="132">
        <v>0</v>
      </c>
      <c r="M191" s="132">
        <v>0</v>
      </c>
      <c r="N191" s="132">
        <v>0</v>
      </c>
      <c r="O191" s="132">
        <v>0</v>
      </c>
      <c r="P191" s="132">
        <v>0</v>
      </c>
      <c r="Q191" s="37"/>
    </row>
    <row r="192" spans="2:17" ht="14.25" customHeight="1">
      <c r="B192" s="21" t="s">
        <v>303</v>
      </c>
      <c r="C192" s="22" t="s">
        <v>304</v>
      </c>
      <c r="D192" s="132">
        <v>0</v>
      </c>
      <c r="E192" s="132">
        <v>0</v>
      </c>
      <c r="F192" s="132">
        <v>0</v>
      </c>
      <c r="G192" s="132">
        <v>0</v>
      </c>
      <c r="H192" s="132">
        <v>0</v>
      </c>
      <c r="I192" s="132">
        <v>0</v>
      </c>
      <c r="J192" s="35">
        <f t="shared" si="2"/>
        <v>0</v>
      </c>
      <c r="K192" s="132">
        <v>0</v>
      </c>
      <c r="L192" s="132">
        <v>0</v>
      </c>
      <c r="M192" s="132">
        <v>0</v>
      </c>
      <c r="N192" s="132">
        <v>0</v>
      </c>
      <c r="O192" s="132">
        <v>0</v>
      </c>
      <c r="P192" s="132">
        <v>0</v>
      </c>
      <c r="Q192" s="37"/>
    </row>
    <row r="193" spans="2:17" ht="14.25" customHeight="1">
      <c r="B193" s="21" t="s">
        <v>305</v>
      </c>
      <c r="C193" s="22" t="s">
        <v>306</v>
      </c>
      <c r="D193" s="132">
        <v>0</v>
      </c>
      <c r="E193" s="132">
        <v>0</v>
      </c>
      <c r="F193" s="132">
        <v>0</v>
      </c>
      <c r="G193" s="132">
        <v>0</v>
      </c>
      <c r="H193" s="132">
        <v>0</v>
      </c>
      <c r="I193" s="132">
        <v>0</v>
      </c>
      <c r="J193" s="35">
        <f t="shared" si="2"/>
        <v>0</v>
      </c>
      <c r="K193" s="132">
        <v>0</v>
      </c>
      <c r="L193" s="132">
        <v>0</v>
      </c>
      <c r="M193" s="132">
        <v>0</v>
      </c>
      <c r="N193" s="132">
        <v>0</v>
      </c>
      <c r="O193" s="132">
        <v>0</v>
      </c>
      <c r="P193" s="132">
        <v>0</v>
      </c>
      <c r="Q193" s="37"/>
    </row>
    <row r="194" spans="2:17" ht="14.25" customHeight="1">
      <c r="B194" s="21" t="s">
        <v>307</v>
      </c>
      <c r="C194" s="22" t="s">
        <v>308</v>
      </c>
      <c r="D194" s="132">
        <v>0</v>
      </c>
      <c r="E194" s="132">
        <v>0</v>
      </c>
      <c r="F194" s="132">
        <v>0</v>
      </c>
      <c r="G194" s="132">
        <v>0</v>
      </c>
      <c r="H194" s="132">
        <v>0</v>
      </c>
      <c r="I194" s="132">
        <v>0</v>
      </c>
      <c r="J194" s="35">
        <f t="shared" si="2"/>
        <v>0</v>
      </c>
      <c r="K194" s="132">
        <v>0</v>
      </c>
      <c r="L194" s="132">
        <v>0</v>
      </c>
      <c r="M194" s="132">
        <v>0</v>
      </c>
      <c r="N194" s="132">
        <v>0</v>
      </c>
      <c r="O194" s="132">
        <v>0</v>
      </c>
      <c r="P194" s="132">
        <v>0</v>
      </c>
      <c r="Q194" s="37"/>
    </row>
    <row r="195" spans="2:17" ht="14.25" customHeight="1">
      <c r="B195" s="21" t="s">
        <v>309</v>
      </c>
      <c r="C195" s="22" t="s">
        <v>310</v>
      </c>
      <c r="D195" s="132">
        <v>0</v>
      </c>
      <c r="E195" s="132">
        <v>0</v>
      </c>
      <c r="F195" s="132">
        <v>0</v>
      </c>
      <c r="G195" s="132">
        <v>0</v>
      </c>
      <c r="H195" s="132">
        <v>0</v>
      </c>
      <c r="I195" s="132">
        <v>0</v>
      </c>
      <c r="J195" s="35">
        <f t="shared" si="2"/>
        <v>0</v>
      </c>
      <c r="K195" s="132">
        <v>0</v>
      </c>
      <c r="L195" s="132">
        <v>0</v>
      </c>
      <c r="M195" s="132">
        <v>0</v>
      </c>
      <c r="N195" s="132">
        <v>0</v>
      </c>
      <c r="O195" s="132">
        <v>0</v>
      </c>
      <c r="P195" s="132">
        <v>0</v>
      </c>
      <c r="Q195" s="37"/>
    </row>
    <row r="196" spans="2:17" ht="14.25" customHeight="1">
      <c r="B196" s="23" t="s">
        <v>311</v>
      </c>
      <c r="C196" s="24" t="s">
        <v>312</v>
      </c>
      <c r="D196" s="132">
        <v>0</v>
      </c>
      <c r="E196" s="132">
        <v>0</v>
      </c>
      <c r="F196" s="132">
        <v>0</v>
      </c>
      <c r="G196" s="132">
        <v>0</v>
      </c>
      <c r="H196" s="132">
        <v>0</v>
      </c>
      <c r="I196" s="132">
        <v>0</v>
      </c>
      <c r="J196" s="35">
        <f t="shared" si="2"/>
        <v>0</v>
      </c>
      <c r="K196" s="132">
        <v>0</v>
      </c>
      <c r="L196" s="132">
        <v>0</v>
      </c>
      <c r="M196" s="132">
        <v>0</v>
      </c>
      <c r="N196" s="132">
        <v>0</v>
      </c>
      <c r="O196" s="132">
        <v>0</v>
      </c>
      <c r="P196" s="132">
        <v>0</v>
      </c>
      <c r="Q196" s="37"/>
    </row>
    <row r="197" spans="2:17" ht="14.25" customHeight="1">
      <c r="B197" s="21" t="s">
        <v>313</v>
      </c>
      <c r="C197" s="22" t="s">
        <v>314</v>
      </c>
      <c r="D197" s="132">
        <v>0</v>
      </c>
      <c r="E197" s="132">
        <v>0</v>
      </c>
      <c r="F197" s="132">
        <v>0</v>
      </c>
      <c r="G197" s="132">
        <v>0</v>
      </c>
      <c r="H197" s="132">
        <v>0</v>
      </c>
      <c r="I197" s="132">
        <v>0</v>
      </c>
      <c r="J197" s="35">
        <f t="shared" si="2"/>
        <v>0</v>
      </c>
      <c r="K197" s="132">
        <v>0</v>
      </c>
      <c r="L197" s="132">
        <v>0</v>
      </c>
      <c r="M197" s="132">
        <v>0</v>
      </c>
      <c r="N197" s="132">
        <v>0</v>
      </c>
      <c r="O197" s="132">
        <v>0</v>
      </c>
      <c r="P197" s="132">
        <v>0</v>
      </c>
      <c r="Q197" s="37"/>
    </row>
    <row r="198" spans="2:17" ht="14.25" customHeight="1">
      <c r="B198" s="21" t="s">
        <v>315</v>
      </c>
      <c r="C198" s="22" t="s">
        <v>316</v>
      </c>
      <c r="D198" s="132">
        <v>91660.86</v>
      </c>
      <c r="E198" s="132">
        <v>235552.54</v>
      </c>
      <c r="F198" s="132">
        <v>0</v>
      </c>
      <c r="G198" s="132">
        <v>332.21</v>
      </c>
      <c r="H198" s="132">
        <v>204464.89</v>
      </c>
      <c r="I198" s="132">
        <v>332.21</v>
      </c>
      <c r="J198" s="35">
        <f t="shared" si="2"/>
        <v>30755.439999999995</v>
      </c>
      <c r="K198" s="132">
        <v>148585.08</v>
      </c>
      <c r="L198" s="132">
        <v>10691.87</v>
      </c>
      <c r="M198" s="132">
        <v>245912.2</v>
      </c>
      <c r="N198" s="132">
        <v>95320.62</v>
      </c>
      <c r="O198" s="132">
        <v>9427.61</v>
      </c>
      <c r="P198" s="132">
        <v>10691.87</v>
      </c>
      <c r="Q198" s="37"/>
    </row>
    <row r="199" spans="2:17" ht="14.25" customHeight="1">
      <c r="B199" s="21" t="s">
        <v>317</v>
      </c>
      <c r="C199" s="22" t="s">
        <v>318</v>
      </c>
      <c r="D199" s="132">
        <v>0</v>
      </c>
      <c r="E199" s="132">
        <v>0</v>
      </c>
      <c r="F199" s="132">
        <v>0</v>
      </c>
      <c r="G199" s="132">
        <v>0</v>
      </c>
      <c r="H199" s="132">
        <v>0</v>
      </c>
      <c r="I199" s="132">
        <v>0</v>
      </c>
      <c r="J199" s="35">
        <f t="shared" si="2"/>
        <v>0</v>
      </c>
      <c r="K199" s="132">
        <v>0</v>
      </c>
      <c r="L199" s="132">
        <v>0</v>
      </c>
      <c r="M199" s="132">
        <v>0</v>
      </c>
      <c r="N199" s="132">
        <v>0</v>
      </c>
      <c r="O199" s="132">
        <v>0</v>
      </c>
      <c r="P199" s="132">
        <v>0</v>
      </c>
      <c r="Q199" s="37"/>
    </row>
    <row r="200" spans="2:17" ht="14.25" customHeight="1">
      <c r="B200" s="21" t="s">
        <v>319</v>
      </c>
      <c r="C200" s="22" t="s">
        <v>320</v>
      </c>
      <c r="D200" s="132">
        <v>0</v>
      </c>
      <c r="E200" s="132">
        <v>0</v>
      </c>
      <c r="F200" s="132">
        <v>0</v>
      </c>
      <c r="G200" s="132">
        <v>0</v>
      </c>
      <c r="H200" s="132">
        <v>0</v>
      </c>
      <c r="I200" s="132">
        <v>0</v>
      </c>
      <c r="J200" s="35">
        <f t="shared" si="2"/>
        <v>0</v>
      </c>
      <c r="K200" s="132">
        <v>0</v>
      </c>
      <c r="L200" s="132">
        <v>0</v>
      </c>
      <c r="M200" s="132">
        <v>0</v>
      </c>
      <c r="N200" s="132">
        <v>0</v>
      </c>
      <c r="O200" s="132">
        <v>0</v>
      </c>
      <c r="P200" s="132">
        <v>0</v>
      </c>
      <c r="Q200" s="37"/>
    </row>
    <row r="201" spans="2:17" ht="14.25" customHeight="1">
      <c r="B201" s="23" t="s">
        <v>321</v>
      </c>
      <c r="C201" s="24" t="s">
        <v>322</v>
      </c>
      <c r="D201" s="132">
        <v>91660.86</v>
      </c>
      <c r="E201" s="132">
        <v>235552.54</v>
      </c>
      <c r="F201" s="132">
        <v>0</v>
      </c>
      <c r="G201" s="132">
        <v>332.21</v>
      </c>
      <c r="H201" s="132">
        <v>204464.89</v>
      </c>
      <c r="I201" s="132">
        <v>332.21</v>
      </c>
      <c r="J201" s="35">
        <f t="shared" si="2"/>
        <v>30755.439999999995</v>
      </c>
      <c r="K201" s="132">
        <v>148585.08</v>
      </c>
      <c r="L201" s="132">
        <v>10691.87</v>
      </c>
      <c r="M201" s="132">
        <v>245912.2</v>
      </c>
      <c r="N201" s="132">
        <v>95320.62</v>
      </c>
      <c r="O201" s="132">
        <v>9427.61</v>
      </c>
      <c r="P201" s="132">
        <v>10691.87</v>
      </c>
      <c r="Q201" s="37"/>
    </row>
    <row r="202" spans="2:17" ht="14.25" customHeight="1">
      <c r="B202" s="21" t="s">
        <v>323</v>
      </c>
      <c r="C202" s="22" t="s">
        <v>324</v>
      </c>
      <c r="D202" s="132">
        <v>0</v>
      </c>
      <c r="E202" s="132">
        <v>0</v>
      </c>
      <c r="F202" s="132">
        <v>0</v>
      </c>
      <c r="G202" s="132">
        <v>0</v>
      </c>
      <c r="H202" s="132">
        <v>0</v>
      </c>
      <c r="I202" s="132">
        <v>0</v>
      </c>
      <c r="J202" s="35">
        <f t="shared" si="2"/>
        <v>0</v>
      </c>
      <c r="K202" s="132">
        <v>0</v>
      </c>
      <c r="L202" s="132">
        <v>0</v>
      </c>
      <c r="M202" s="132">
        <v>0</v>
      </c>
      <c r="N202" s="132">
        <v>0</v>
      </c>
      <c r="O202" s="132">
        <v>0</v>
      </c>
      <c r="P202" s="132">
        <v>0</v>
      </c>
      <c r="Q202" s="37"/>
    </row>
    <row r="203" spans="2:17" ht="14.25" customHeight="1">
      <c r="B203" s="21" t="s">
        <v>325</v>
      </c>
      <c r="C203" s="22" t="s">
        <v>326</v>
      </c>
      <c r="D203" s="132">
        <v>0</v>
      </c>
      <c r="E203" s="132">
        <v>0</v>
      </c>
      <c r="F203" s="132">
        <v>0</v>
      </c>
      <c r="G203" s="132">
        <v>0</v>
      </c>
      <c r="H203" s="132">
        <v>0</v>
      </c>
      <c r="I203" s="132">
        <v>0</v>
      </c>
      <c r="J203" s="35">
        <f t="shared" si="2"/>
        <v>0</v>
      </c>
      <c r="K203" s="132">
        <v>0</v>
      </c>
      <c r="L203" s="132">
        <v>0</v>
      </c>
      <c r="M203" s="132">
        <v>0</v>
      </c>
      <c r="N203" s="132">
        <v>0</v>
      </c>
      <c r="O203" s="132">
        <v>0</v>
      </c>
      <c r="P203" s="132">
        <v>0</v>
      </c>
      <c r="Q203" s="37"/>
    </row>
    <row r="204" spans="2:17" ht="14.25" customHeight="1">
      <c r="B204" s="21" t="s">
        <v>327</v>
      </c>
      <c r="C204" s="22" t="s">
        <v>328</v>
      </c>
      <c r="D204" s="132">
        <v>77350</v>
      </c>
      <c r="E204" s="132">
        <v>92788.33</v>
      </c>
      <c r="F204" s="132">
        <v>0</v>
      </c>
      <c r="G204" s="132">
        <v>54824.78</v>
      </c>
      <c r="H204" s="132">
        <v>26652.39</v>
      </c>
      <c r="I204" s="132">
        <v>54824.78</v>
      </c>
      <c r="J204" s="35">
        <f t="shared" si="2"/>
        <v>11311.160000000003</v>
      </c>
      <c r="K204" s="132">
        <v>99110.1</v>
      </c>
      <c r="L204" s="132">
        <v>13672.11</v>
      </c>
      <c r="M204" s="132">
        <v>51635.66</v>
      </c>
      <c r="N204" s="132">
        <v>15024.73</v>
      </c>
      <c r="O204" s="132">
        <v>12952.71</v>
      </c>
      <c r="P204" s="132">
        <v>12952.71</v>
      </c>
      <c r="Q204" s="37"/>
    </row>
    <row r="205" spans="2:17" ht="14.25" customHeight="1">
      <c r="B205" s="23" t="s">
        <v>329</v>
      </c>
      <c r="C205" s="24" t="s">
        <v>330</v>
      </c>
      <c r="D205" s="132">
        <v>77350</v>
      </c>
      <c r="E205" s="132">
        <v>92788.33</v>
      </c>
      <c r="F205" s="132">
        <v>0</v>
      </c>
      <c r="G205" s="132">
        <v>54824.78</v>
      </c>
      <c r="H205" s="132">
        <v>26652.39</v>
      </c>
      <c r="I205" s="132">
        <v>54824.78</v>
      </c>
      <c r="J205" s="35">
        <f t="shared" si="2"/>
        <v>11311.160000000003</v>
      </c>
      <c r="K205" s="132">
        <v>99110.1</v>
      </c>
      <c r="L205" s="132">
        <v>13672.11</v>
      </c>
      <c r="M205" s="132">
        <v>51635.66</v>
      </c>
      <c r="N205" s="132">
        <v>15024.73</v>
      </c>
      <c r="O205" s="132">
        <v>12952.71</v>
      </c>
      <c r="P205" s="132">
        <v>12952.71</v>
      </c>
      <c r="Q205" s="37"/>
    </row>
    <row r="206" spans="2:17" ht="14.25" customHeight="1">
      <c r="B206" s="21" t="s">
        <v>331</v>
      </c>
      <c r="C206" s="22" t="s">
        <v>332</v>
      </c>
      <c r="D206" s="132">
        <v>0</v>
      </c>
      <c r="E206" s="132">
        <v>0</v>
      </c>
      <c r="F206" s="132">
        <v>0</v>
      </c>
      <c r="G206" s="132">
        <v>0</v>
      </c>
      <c r="H206" s="132">
        <v>0</v>
      </c>
      <c r="I206" s="132">
        <v>0</v>
      </c>
      <c r="J206" s="35">
        <f t="shared" si="2"/>
        <v>0</v>
      </c>
      <c r="K206" s="132">
        <v>0</v>
      </c>
      <c r="L206" s="132">
        <v>0</v>
      </c>
      <c r="M206" s="132">
        <v>0</v>
      </c>
      <c r="N206" s="132">
        <v>0</v>
      </c>
      <c r="O206" s="132">
        <v>0</v>
      </c>
      <c r="P206" s="132">
        <v>0</v>
      </c>
      <c r="Q206" s="37"/>
    </row>
    <row r="207" spans="2:17" ht="14.25" customHeight="1">
      <c r="B207" s="21" t="s">
        <v>333</v>
      </c>
      <c r="C207" s="22" t="s">
        <v>334</v>
      </c>
      <c r="D207" s="132">
        <v>0</v>
      </c>
      <c r="E207" s="132">
        <v>0</v>
      </c>
      <c r="F207" s="132">
        <v>0</v>
      </c>
      <c r="G207" s="132">
        <v>0</v>
      </c>
      <c r="H207" s="132">
        <v>0</v>
      </c>
      <c r="I207" s="132">
        <v>0</v>
      </c>
      <c r="J207" s="35">
        <f t="shared" si="2"/>
        <v>0</v>
      </c>
      <c r="K207" s="132">
        <v>0</v>
      </c>
      <c r="L207" s="132">
        <v>0</v>
      </c>
      <c r="M207" s="132">
        <v>0</v>
      </c>
      <c r="N207" s="132">
        <v>0</v>
      </c>
      <c r="O207" s="132">
        <v>0</v>
      </c>
      <c r="P207" s="132">
        <v>0</v>
      </c>
      <c r="Q207" s="37"/>
    </row>
    <row r="208" spans="2:17" ht="14.25" customHeight="1">
      <c r="B208" s="23" t="s">
        <v>335</v>
      </c>
      <c r="C208" s="24" t="s">
        <v>336</v>
      </c>
      <c r="D208" s="132">
        <v>0</v>
      </c>
      <c r="E208" s="132">
        <v>0</v>
      </c>
      <c r="F208" s="132">
        <v>0</v>
      </c>
      <c r="G208" s="132">
        <v>0</v>
      </c>
      <c r="H208" s="132">
        <v>0</v>
      </c>
      <c r="I208" s="132">
        <v>0</v>
      </c>
      <c r="J208" s="35">
        <f t="shared" si="2"/>
        <v>0</v>
      </c>
      <c r="K208" s="132">
        <v>0</v>
      </c>
      <c r="L208" s="132">
        <v>0</v>
      </c>
      <c r="M208" s="132">
        <v>0</v>
      </c>
      <c r="N208" s="132">
        <v>0</v>
      </c>
      <c r="O208" s="132">
        <v>0</v>
      </c>
      <c r="P208" s="132">
        <v>0</v>
      </c>
      <c r="Q208" s="37"/>
    </row>
    <row r="209" spans="2:17" ht="14.25" customHeight="1">
      <c r="B209" s="21" t="s">
        <v>337</v>
      </c>
      <c r="C209" s="22" t="s">
        <v>338</v>
      </c>
      <c r="D209" s="132">
        <v>2049000</v>
      </c>
      <c r="E209" s="132">
        <v>2135670</v>
      </c>
      <c r="F209" s="132">
        <v>0</v>
      </c>
      <c r="G209" s="132">
        <v>0</v>
      </c>
      <c r="H209" s="132">
        <v>120651.59</v>
      </c>
      <c r="I209" s="132">
        <v>0</v>
      </c>
      <c r="J209" s="35">
        <f t="shared" si="2"/>
        <v>2015018.41</v>
      </c>
      <c r="K209" s="132">
        <v>2061100.51</v>
      </c>
      <c r="L209" s="132">
        <v>62600.92</v>
      </c>
      <c r="M209" s="132">
        <v>2189392.3</v>
      </c>
      <c r="N209" s="132">
        <v>108196.08</v>
      </c>
      <c r="O209" s="132">
        <v>62600.92</v>
      </c>
      <c r="P209" s="132">
        <v>62600.92</v>
      </c>
      <c r="Q209" s="37"/>
    </row>
    <row r="210" spans="2:17" ht="14.25" customHeight="1">
      <c r="B210" s="23" t="s">
        <v>339</v>
      </c>
      <c r="C210" s="24" t="s">
        <v>340</v>
      </c>
      <c r="D210" s="132">
        <v>2049000</v>
      </c>
      <c r="E210" s="132">
        <v>2135670</v>
      </c>
      <c r="F210" s="132">
        <v>0</v>
      </c>
      <c r="G210" s="132">
        <v>0</v>
      </c>
      <c r="H210" s="132">
        <v>120651.59</v>
      </c>
      <c r="I210" s="132">
        <v>0</v>
      </c>
      <c r="J210" s="35">
        <f t="shared" si="2"/>
        <v>2015018.41</v>
      </c>
      <c r="K210" s="132">
        <v>2061100.51</v>
      </c>
      <c r="L210" s="132">
        <v>62600.92</v>
      </c>
      <c r="M210" s="132">
        <v>2189392.3</v>
      </c>
      <c r="N210" s="132">
        <v>108196.08</v>
      </c>
      <c r="O210" s="132">
        <v>62600.92</v>
      </c>
      <c r="P210" s="132">
        <v>62600.92</v>
      </c>
      <c r="Q210" s="37"/>
    </row>
    <row r="211" spans="2:17" ht="14.25" customHeight="1">
      <c r="B211" s="21" t="s">
        <v>341</v>
      </c>
      <c r="C211" s="22" t="s">
        <v>342</v>
      </c>
      <c r="D211" s="132">
        <v>0</v>
      </c>
      <c r="E211" s="132">
        <v>0</v>
      </c>
      <c r="F211" s="132">
        <v>0</v>
      </c>
      <c r="G211" s="132">
        <v>0</v>
      </c>
      <c r="H211" s="132">
        <v>0</v>
      </c>
      <c r="I211" s="132">
        <v>0</v>
      </c>
      <c r="J211" s="35">
        <f t="shared" si="2"/>
        <v>0</v>
      </c>
      <c r="K211" s="132">
        <v>0</v>
      </c>
      <c r="L211" s="132">
        <v>0</v>
      </c>
      <c r="M211" s="132">
        <v>0</v>
      </c>
      <c r="N211" s="132">
        <v>0</v>
      </c>
      <c r="O211" s="132">
        <v>0</v>
      </c>
      <c r="P211" s="132">
        <v>0</v>
      </c>
      <c r="Q211" s="37"/>
    </row>
    <row r="212" spans="2:17" ht="14.25" customHeight="1">
      <c r="B212" s="23" t="s">
        <v>343</v>
      </c>
      <c r="C212" s="24" t="s">
        <v>344</v>
      </c>
      <c r="D212" s="132">
        <v>0</v>
      </c>
      <c r="E212" s="132">
        <v>0</v>
      </c>
      <c r="F212" s="132">
        <v>0</v>
      </c>
      <c r="G212" s="132">
        <v>0</v>
      </c>
      <c r="H212" s="132">
        <v>0</v>
      </c>
      <c r="I212" s="132">
        <v>0</v>
      </c>
      <c r="J212" s="35">
        <f t="shared" si="2"/>
        <v>0</v>
      </c>
      <c r="K212" s="132">
        <v>0</v>
      </c>
      <c r="L212" s="132">
        <v>0</v>
      </c>
      <c r="M212" s="132">
        <v>0</v>
      </c>
      <c r="N212" s="132">
        <v>0</v>
      </c>
      <c r="O212" s="132">
        <v>0</v>
      </c>
      <c r="P212" s="132">
        <v>0</v>
      </c>
      <c r="Q212" s="37"/>
    </row>
    <row r="213" spans="2:17" ht="14.25" customHeight="1">
      <c r="B213" s="21" t="s">
        <v>345</v>
      </c>
      <c r="C213" s="22" t="s">
        <v>346</v>
      </c>
      <c r="D213" s="132">
        <v>0</v>
      </c>
      <c r="E213" s="132">
        <v>0</v>
      </c>
      <c r="F213" s="132">
        <v>0</v>
      </c>
      <c r="G213" s="132">
        <v>0</v>
      </c>
      <c r="H213" s="132">
        <v>0</v>
      </c>
      <c r="I213" s="132">
        <v>0</v>
      </c>
      <c r="J213" s="35">
        <f t="shared" si="2"/>
        <v>0</v>
      </c>
      <c r="K213" s="132">
        <v>0</v>
      </c>
      <c r="L213" s="132">
        <v>0</v>
      </c>
      <c r="M213" s="132">
        <v>0</v>
      </c>
      <c r="N213" s="132">
        <v>0</v>
      </c>
      <c r="O213" s="132">
        <v>0</v>
      </c>
      <c r="P213" s="132">
        <v>0</v>
      </c>
      <c r="Q213" s="37"/>
    </row>
    <row r="214" spans="2:17" ht="14.25" customHeight="1">
      <c r="B214" s="23" t="s">
        <v>347</v>
      </c>
      <c r="C214" s="24" t="s">
        <v>348</v>
      </c>
      <c r="D214" s="132">
        <v>0</v>
      </c>
      <c r="E214" s="132">
        <v>0</v>
      </c>
      <c r="F214" s="132">
        <v>0</v>
      </c>
      <c r="G214" s="132">
        <v>0</v>
      </c>
      <c r="H214" s="132">
        <v>0</v>
      </c>
      <c r="I214" s="132">
        <v>0</v>
      </c>
      <c r="J214" s="35">
        <f t="shared" si="2"/>
        <v>0</v>
      </c>
      <c r="K214" s="132">
        <v>0</v>
      </c>
      <c r="L214" s="132">
        <v>0</v>
      </c>
      <c r="M214" s="132">
        <v>0</v>
      </c>
      <c r="N214" s="132">
        <v>0</v>
      </c>
      <c r="O214" s="132">
        <v>0</v>
      </c>
      <c r="P214" s="132">
        <v>0</v>
      </c>
      <c r="Q214" s="37"/>
    </row>
    <row r="215" spans="2:17" ht="14.25" customHeight="1">
      <c r="B215" s="21" t="s">
        <v>349</v>
      </c>
      <c r="C215" s="22" t="s">
        <v>350</v>
      </c>
      <c r="D215" s="132">
        <v>31143.54</v>
      </c>
      <c r="E215" s="132">
        <v>6348.74</v>
      </c>
      <c r="F215" s="132">
        <v>0</v>
      </c>
      <c r="G215" s="132">
        <v>0</v>
      </c>
      <c r="H215" s="132">
        <v>0</v>
      </c>
      <c r="I215" s="132">
        <v>0</v>
      </c>
      <c r="J215" s="35">
        <f t="shared" si="2"/>
        <v>6348.74</v>
      </c>
      <c r="K215" s="132">
        <v>100000</v>
      </c>
      <c r="L215" s="132">
        <v>0</v>
      </c>
      <c r="M215" s="132">
        <v>0</v>
      </c>
      <c r="N215" s="132">
        <v>0</v>
      </c>
      <c r="O215" s="132">
        <v>0</v>
      </c>
      <c r="P215" s="132">
        <v>0</v>
      </c>
      <c r="Q215" s="37"/>
    </row>
    <row r="216" spans="2:17" ht="14.25" customHeight="1">
      <c r="B216" s="21" t="s">
        <v>351</v>
      </c>
      <c r="C216" s="22" t="s">
        <v>352</v>
      </c>
      <c r="D216" s="132">
        <v>416570.12</v>
      </c>
      <c r="E216" s="132">
        <v>267482.87</v>
      </c>
      <c r="F216" s="132">
        <v>0</v>
      </c>
      <c r="G216" s="132">
        <v>0</v>
      </c>
      <c r="H216" s="132">
        <v>0</v>
      </c>
      <c r="I216" s="132">
        <v>0</v>
      </c>
      <c r="J216" s="35">
        <f t="shared" si="2"/>
        <v>267482.87</v>
      </c>
      <c r="K216" s="132">
        <v>0</v>
      </c>
      <c r="L216" s="132">
        <v>0</v>
      </c>
      <c r="M216" s="132">
        <v>0</v>
      </c>
      <c r="N216" s="132">
        <v>0</v>
      </c>
      <c r="O216" s="132">
        <v>0</v>
      </c>
      <c r="P216" s="132">
        <v>0</v>
      </c>
      <c r="Q216" s="37"/>
    </row>
    <row r="217" spans="2:17" ht="14.25" customHeight="1">
      <c r="B217" s="21" t="s">
        <v>353</v>
      </c>
      <c r="C217" s="22" t="s">
        <v>354</v>
      </c>
      <c r="D217" s="132">
        <v>0</v>
      </c>
      <c r="E217" s="132">
        <v>0</v>
      </c>
      <c r="F217" s="132">
        <v>0</v>
      </c>
      <c r="G217" s="132">
        <v>0</v>
      </c>
      <c r="H217" s="132">
        <v>0</v>
      </c>
      <c r="I217" s="132">
        <v>0</v>
      </c>
      <c r="J217" s="35">
        <f t="shared" si="2"/>
        <v>0</v>
      </c>
      <c r="K217" s="132">
        <v>0</v>
      </c>
      <c r="L217" s="132">
        <v>0</v>
      </c>
      <c r="M217" s="132">
        <v>0</v>
      </c>
      <c r="N217" s="132">
        <v>0</v>
      </c>
      <c r="O217" s="132">
        <v>0</v>
      </c>
      <c r="P217" s="132">
        <v>0</v>
      </c>
      <c r="Q217" s="37"/>
    </row>
    <row r="218" spans="2:17" ht="14.25" customHeight="1">
      <c r="B218" s="23" t="s">
        <v>355</v>
      </c>
      <c r="C218" s="24" t="s">
        <v>356</v>
      </c>
      <c r="D218" s="132">
        <v>447713.66</v>
      </c>
      <c r="E218" s="132">
        <v>273831.61</v>
      </c>
      <c r="F218" s="132">
        <v>0</v>
      </c>
      <c r="G218" s="132">
        <v>0</v>
      </c>
      <c r="H218" s="132">
        <v>0</v>
      </c>
      <c r="I218" s="132">
        <v>0</v>
      </c>
      <c r="J218" s="35">
        <f t="shared" si="2"/>
        <v>273831.61</v>
      </c>
      <c r="K218" s="132">
        <v>100000</v>
      </c>
      <c r="L218" s="132">
        <v>0</v>
      </c>
      <c r="M218" s="132">
        <v>0</v>
      </c>
      <c r="N218" s="132">
        <v>0</v>
      </c>
      <c r="O218" s="132">
        <v>0</v>
      </c>
      <c r="P218" s="132">
        <v>0</v>
      </c>
      <c r="Q218" s="37"/>
    </row>
    <row r="219" spans="2:17" ht="14.25" customHeight="1">
      <c r="B219" s="21" t="s">
        <v>357</v>
      </c>
      <c r="C219" s="22" t="s">
        <v>358</v>
      </c>
      <c r="D219" s="132">
        <v>0</v>
      </c>
      <c r="E219" s="132">
        <v>0</v>
      </c>
      <c r="F219" s="132">
        <v>0</v>
      </c>
      <c r="G219" s="132">
        <v>0</v>
      </c>
      <c r="H219" s="132">
        <v>0</v>
      </c>
      <c r="I219" s="132">
        <v>0</v>
      </c>
      <c r="J219" s="35">
        <f t="shared" si="2"/>
        <v>0</v>
      </c>
      <c r="K219" s="132">
        <v>0</v>
      </c>
      <c r="L219" s="132">
        <v>0</v>
      </c>
      <c r="M219" s="132">
        <v>0</v>
      </c>
      <c r="N219" s="132">
        <v>0</v>
      </c>
      <c r="O219" s="132">
        <v>0</v>
      </c>
      <c r="P219" s="132">
        <v>0</v>
      </c>
      <c r="Q219" s="37"/>
    </row>
    <row r="220" spans="2:17" ht="14.25" customHeight="1">
      <c r="B220" s="21" t="s">
        <v>359</v>
      </c>
      <c r="C220" s="22" t="s">
        <v>360</v>
      </c>
      <c r="D220" s="132">
        <v>243760.32</v>
      </c>
      <c r="E220" s="132">
        <v>167679.42</v>
      </c>
      <c r="F220" s="132">
        <v>0</v>
      </c>
      <c r="G220" s="132">
        <v>0</v>
      </c>
      <c r="H220" s="132">
        <v>164123.56</v>
      </c>
      <c r="I220" s="132">
        <v>0</v>
      </c>
      <c r="J220" s="35">
        <f t="shared" si="2"/>
        <v>3555.860000000015</v>
      </c>
      <c r="K220" s="132">
        <v>352149.54</v>
      </c>
      <c r="L220" s="132">
        <v>0</v>
      </c>
      <c r="M220" s="132">
        <v>167679.42</v>
      </c>
      <c r="N220" s="132">
        <v>164123.56</v>
      </c>
      <c r="O220" s="132">
        <v>0</v>
      </c>
      <c r="P220" s="132">
        <v>0</v>
      </c>
      <c r="Q220" s="37"/>
    </row>
    <row r="221" spans="2:17" ht="14.25" customHeight="1">
      <c r="B221" s="23" t="s">
        <v>361</v>
      </c>
      <c r="C221" s="24" t="s">
        <v>362</v>
      </c>
      <c r="D221" s="132">
        <v>243760.32</v>
      </c>
      <c r="E221" s="132">
        <v>167679.42</v>
      </c>
      <c r="F221" s="132">
        <v>0</v>
      </c>
      <c r="G221" s="132">
        <v>0</v>
      </c>
      <c r="H221" s="132">
        <v>164123.56</v>
      </c>
      <c r="I221" s="132">
        <v>0</v>
      </c>
      <c r="J221" s="35">
        <f t="shared" si="2"/>
        <v>3555.860000000015</v>
      </c>
      <c r="K221" s="132">
        <v>352149.54</v>
      </c>
      <c r="L221" s="132">
        <v>0</v>
      </c>
      <c r="M221" s="132">
        <v>167679.42</v>
      </c>
      <c r="N221" s="132">
        <v>164123.56</v>
      </c>
      <c r="O221" s="132">
        <v>0</v>
      </c>
      <c r="P221" s="132">
        <v>0</v>
      </c>
      <c r="Q221" s="37"/>
    </row>
    <row r="222" spans="2:17" ht="14.25" customHeight="1">
      <c r="B222" s="21" t="s">
        <v>363</v>
      </c>
      <c r="C222" s="22" t="s">
        <v>364</v>
      </c>
      <c r="D222" s="132">
        <v>2207789.89</v>
      </c>
      <c r="E222" s="132">
        <v>2207789.89</v>
      </c>
      <c r="F222" s="132">
        <v>0</v>
      </c>
      <c r="G222" s="132">
        <v>0</v>
      </c>
      <c r="H222" s="132">
        <v>0</v>
      </c>
      <c r="I222" s="132">
        <v>0</v>
      </c>
      <c r="J222" s="35">
        <f t="shared" si="2"/>
        <v>2207789.89</v>
      </c>
      <c r="K222" s="132">
        <v>0</v>
      </c>
      <c r="L222" s="132">
        <v>0</v>
      </c>
      <c r="M222" s="132">
        <v>0</v>
      </c>
      <c r="N222" s="132">
        <v>0</v>
      </c>
      <c r="O222" s="132">
        <v>0</v>
      </c>
      <c r="P222" s="132">
        <v>0</v>
      </c>
      <c r="Q222" s="37"/>
    </row>
    <row r="223" spans="2:17" ht="14.25" customHeight="1">
      <c r="B223" s="23" t="s">
        <v>365</v>
      </c>
      <c r="C223" s="24" t="s">
        <v>366</v>
      </c>
      <c r="D223" s="132">
        <v>2207789.89</v>
      </c>
      <c r="E223" s="132">
        <v>2207789.89</v>
      </c>
      <c r="F223" s="132">
        <v>0</v>
      </c>
      <c r="G223" s="132">
        <v>0</v>
      </c>
      <c r="H223" s="132">
        <v>0</v>
      </c>
      <c r="I223" s="132">
        <v>0</v>
      </c>
      <c r="J223" s="35">
        <f t="shared" si="2"/>
        <v>2207789.89</v>
      </c>
      <c r="K223" s="132">
        <v>0</v>
      </c>
      <c r="L223" s="132">
        <v>0</v>
      </c>
      <c r="M223" s="132">
        <v>0</v>
      </c>
      <c r="N223" s="132">
        <v>0</v>
      </c>
      <c r="O223" s="132">
        <v>0</v>
      </c>
      <c r="P223" s="132">
        <v>0</v>
      </c>
      <c r="Q223" s="37"/>
    </row>
    <row r="224" spans="2:17" ht="14.25" customHeight="1">
      <c r="B224" s="21" t="s">
        <v>367</v>
      </c>
      <c r="C224" s="22" t="s">
        <v>368</v>
      </c>
      <c r="D224" s="132">
        <v>2202000</v>
      </c>
      <c r="E224" s="132">
        <v>2222000</v>
      </c>
      <c r="F224" s="132">
        <v>0</v>
      </c>
      <c r="G224" s="132">
        <v>0</v>
      </c>
      <c r="H224" s="132">
        <v>1406870.67</v>
      </c>
      <c r="I224" s="132">
        <v>0</v>
      </c>
      <c r="J224" s="35">
        <f t="shared" si="2"/>
        <v>815129.3300000001</v>
      </c>
      <c r="K224" s="132">
        <v>2594383.93</v>
      </c>
      <c r="L224" s="132">
        <v>219541.96</v>
      </c>
      <c r="M224" s="132">
        <v>2307182.59</v>
      </c>
      <c r="N224" s="132">
        <v>1302248.19</v>
      </c>
      <c r="O224" s="132">
        <v>194247.96</v>
      </c>
      <c r="P224" s="132">
        <v>219541.96</v>
      </c>
      <c r="Q224" s="37"/>
    </row>
    <row r="225" spans="2:17" ht="14.25" customHeight="1">
      <c r="B225" s="21" t="s">
        <v>369</v>
      </c>
      <c r="C225" s="22" t="s">
        <v>370</v>
      </c>
      <c r="D225" s="132">
        <v>0</v>
      </c>
      <c r="E225" s="132">
        <v>0</v>
      </c>
      <c r="F225" s="132">
        <v>0</v>
      </c>
      <c r="G225" s="132">
        <v>0</v>
      </c>
      <c r="H225" s="132">
        <v>0</v>
      </c>
      <c r="I225" s="132">
        <v>0</v>
      </c>
      <c r="J225" s="35">
        <f t="shared" si="2"/>
        <v>0</v>
      </c>
      <c r="K225" s="132">
        <v>0</v>
      </c>
      <c r="L225" s="132">
        <v>0</v>
      </c>
      <c r="M225" s="132">
        <v>0</v>
      </c>
      <c r="N225" s="132">
        <v>0</v>
      </c>
      <c r="O225" s="132">
        <v>0</v>
      </c>
      <c r="P225" s="132">
        <v>0</v>
      </c>
      <c r="Q225" s="37"/>
    </row>
    <row r="226" spans="2:17" ht="14.25" customHeight="1">
      <c r="B226" s="23" t="s">
        <v>371</v>
      </c>
      <c r="C226" s="24" t="s">
        <v>372</v>
      </c>
      <c r="D226" s="132">
        <v>2202000</v>
      </c>
      <c r="E226" s="132">
        <v>2222000</v>
      </c>
      <c r="F226" s="132">
        <v>0</v>
      </c>
      <c r="G226" s="132">
        <v>0</v>
      </c>
      <c r="H226" s="132">
        <v>1406870.67</v>
      </c>
      <c r="I226" s="132">
        <v>0</v>
      </c>
      <c r="J226" s="35">
        <f t="shared" si="2"/>
        <v>815129.3300000001</v>
      </c>
      <c r="K226" s="132">
        <v>2594383.93</v>
      </c>
      <c r="L226" s="132">
        <v>219541.96</v>
      </c>
      <c r="M226" s="132">
        <v>2307182.59</v>
      </c>
      <c r="N226" s="132">
        <v>1302248.19</v>
      </c>
      <c r="O226" s="132">
        <v>194247.96</v>
      </c>
      <c r="P226" s="132">
        <v>219541.96</v>
      </c>
      <c r="Q226" s="37"/>
    </row>
    <row r="227" spans="2:17" ht="14.25" customHeight="1">
      <c r="B227" s="21"/>
      <c r="C227" s="55" t="s">
        <v>373</v>
      </c>
      <c r="D227" s="132">
        <v>31994324.41</v>
      </c>
      <c r="E227" s="132">
        <v>37743636.92</v>
      </c>
      <c r="F227" s="132">
        <v>0</v>
      </c>
      <c r="G227" s="132">
        <v>1991386.66</v>
      </c>
      <c r="H227" s="132">
        <v>12724055.83</v>
      </c>
      <c r="I227" s="132">
        <v>1991386.66</v>
      </c>
      <c r="J227" s="35">
        <f t="shared" si="2"/>
        <v>23028194.430000003</v>
      </c>
      <c r="K227" s="132">
        <v>33128307.63</v>
      </c>
      <c r="L227" s="132">
        <v>1579579.46</v>
      </c>
      <c r="M227" s="132">
        <v>32202837.76</v>
      </c>
      <c r="N227" s="132">
        <v>10505022.1</v>
      </c>
      <c r="O227" s="132">
        <v>1444959.34</v>
      </c>
      <c r="P227" s="132">
        <v>1510834.37</v>
      </c>
      <c r="Q227" s="37"/>
    </row>
    <row r="228" spans="2:17" ht="14.25" customHeight="1">
      <c r="B228" s="23"/>
      <c r="C228" s="53"/>
      <c r="Q228" s="37"/>
    </row>
    <row r="229" spans="2:17" ht="15" customHeight="1">
      <c r="B229" s="54" t="s">
        <v>443</v>
      </c>
      <c r="Q229" s="37"/>
    </row>
    <row r="230" spans="3:8" ht="15.75" customHeight="1">
      <c r="C230" s="26" t="s">
        <v>374</v>
      </c>
      <c r="D230" s="134" t="s">
        <v>839</v>
      </c>
      <c r="H230" s="27"/>
    </row>
    <row r="231" spans="3:8" ht="15.75" customHeight="1">
      <c r="C231" s="26" t="s">
        <v>375</v>
      </c>
      <c r="D231" s="134" t="s">
        <v>840</v>
      </c>
      <c r="H231" s="27"/>
    </row>
    <row r="232" spans="3:8" ht="14.25" customHeight="1">
      <c r="C232" s="2" t="s">
        <v>665</v>
      </c>
      <c r="D232" s="134" t="s">
        <v>841</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740</v>
      </c>
      <c r="C236" s="113" t="s">
        <v>741</v>
      </c>
      <c r="D236" s="108" t="s">
        <v>717</v>
      </c>
      <c r="E236" s="109" t="s">
        <v>718</v>
      </c>
      <c r="Q236" s="37"/>
    </row>
    <row r="237" spans="1:17" ht="76.5" customHeight="1">
      <c r="A237" s="110">
        <v>3.1</v>
      </c>
      <c r="B237" s="111" t="s">
        <v>688</v>
      </c>
      <c r="C237" s="112" t="s">
        <v>760</v>
      </c>
      <c r="D237" s="106" t="s">
        <v>719</v>
      </c>
      <c r="E237" s="135">
        <v>0</v>
      </c>
      <c r="Q237" s="37"/>
    </row>
    <row r="238" spans="1:17" ht="63.75" customHeight="1">
      <c r="A238" s="87">
        <v>3.2</v>
      </c>
      <c r="B238" s="90" t="s">
        <v>689</v>
      </c>
      <c r="C238" s="96" t="s">
        <v>720</v>
      </c>
      <c r="D238" s="106" t="s">
        <v>721</v>
      </c>
      <c r="E238" s="135">
        <v>0</v>
      </c>
      <c r="Q238" s="37"/>
    </row>
    <row r="239" spans="1:17" ht="31.5" customHeight="1">
      <c r="A239" s="94"/>
      <c r="B239" s="95"/>
      <c r="C239" s="94"/>
      <c r="D239" s="107" t="s">
        <v>722</v>
      </c>
      <c r="E239" s="135">
        <v>0</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723</v>
      </c>
      <c r="C242" s="96" t="s">
        <v>761</v>
      </c>
      <c r="D242" s="106" t="s">
        <v>724</v>
      </c>
      <c r="E242" s="135">
        <v>69081.38</v>
      </c>
    </row>
    <row r="243" spans="1:5" ht="63.75" customHeight="1">
      <c r="A243" s="87">
        <v>7.6</v>
      </c>
      <c r="B243" s="90" t="s">
        <v>725</v>
      </c>
      <c r="C243" s="96" t="s">
        <v>762</v>
      </c>
      <c r="D243" s="106" t="s">
        <v>726</v>
      </c>
      <c r="E243" s="135">
        <v>0</v>
      </c>
    </row>
    <row r="244" spans="1:5" ht="70.5" customHeight="1">
      <c r="A244" s="118">
        <v>7.7</v>
      </c>
      <c r="B244" s="119" t="s">
        <v>384</v>
      </c>
      <c r="C244" s="123" t="s">
        <v>763</v>
      </c>
      <c r="D244" s="120" t="s">
        <v>748</v>
      </c>
      <c r="E244" s="135">
        <v>0</v>
      </c>
    </row>
    <row r="245" spans="1:5" ht="14.25" customHeight="1">
      <c r="A245" s="94"/>
      <c r="B245" s="95"/>
      <c r="C245" s="94"/>
      <c r="D245" s="105"/>
      <c r="E245" s="130"/>
    </row>
    <row r="246" spans="1:5" ht="89.25" customHeight="1">
      <c r="A246" s="87">
        <v>9.5</v>
      </c>
      <c r="B246" s="90" t="s">
        <v>727</v>
      </c>
      <c r="C246" s="96" t="s">
        <v>764</v>
      </c>
      <c r="D246" s="106" t="s">
        <v>728</v>
      </c>
      <c r="E246" s="135">
        <v>-3</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696</v>
      </c>
      <c r="C249" s="96" t="s">
        <v>729</v>
      </c>
      <c r="D249" s="106" t="s">
        <v>730</v>
      </c>
      <c r="E249" s="135">
        <v>0</v>
      </c>
    </row>
    <row r="250" spans="1:5" ht="63.75" customHeight="1">
      <c r="A250" s="94"/>
      <c r="B250" s="95"/>
      <c r="C250" s="94"/>
      <c r="D250" s="106" t="s">
        <v>731</v>
      </c>
      <c r="E250" s="135">
        <v>1418864.66</v>
      </c>
    </row>
    <row r="251" spans="1:5" ht="14.25" customHeight="1">
      <c r="A251" s="94"/>
      <c r="B251" s="95"/>
      <c r="C251" s="94"/>
      <c r="D251" s="105"/>
      <c r="E251" s="130"/>
    </row>
    <row r="252" spans="1:5" ht="51" customHeight="1">
      <c r="A252" s="87">
        <v>10.4</v>
      </c>
      <c r="B252" s="90" t="s">
        <v>387</v>
      </c>
      <c r="C252" s="96" t="s">
        <v>744</v>
      </c>
      <c r="D252" s="106" t="s">
        <v>732</v>
      </c>
      <c r="E252" s="135">
        <v>1254741.1</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709</v>
      </c>
      <c r="C255" s="98" t="s">
        <v>710</v>
      </c>
      <c r="D255" s="106" t="s">
        <v>733</v>
      </c>
      <c r="E255" s="135">
        <v>45292474.68</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712</v>
      </c>
      <c r="C258" s="96" t="s">
        <v>734</v>
      </c>
      <c r="D258" s="106" t="s">
        <v>735</v>
      </c>
      <c r="E258" s="135">
        <v>0</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713</v>
      </c>
      <c r="C261" s="101" t="s">
        <v>736</v>
      </c>
      <c r="D261" s="106" t="s">
        <v>737</v>
      </c>
      <c r="E261" s="135">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714</v>
      </c>
      <c r="C264" s="101" t="s">
        <v>738</v>
      </c>
      <c r="D264" s="106" t="s">
        <v>739</v>
      </c>
      <c r="E264" s="135">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H37" sqref="H37"/>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COMUNE DI ALZANO LOMBARDO - PROVINCIA DI BERGAMO</v>
      </c>
      <c r="B1" s="29"/>
      <c r="C1" s="29"/>
      <c r="D1" s="29"/>
    </row>
    <row r="2" spans="1:4" s="30" customFormat="1" ht="12.75" customHeight="1">
      <c r="A2" s="28"/>
      <c r="B2" s="31"/>
      <c r="C2" s="29"/>
      <c r="D2" s="78" t="s">
        <v>742</v>
      </c>
    </row>
    <row r="3" spans="1:4" s="30" customFormat="1" ht="18" customHeight="1">
      <c r="A3" s="139" t="s">
        <v>376</v>
      </c>
      <c r="B3" s="139"/>
      <c r="C3" s="139"/>
      <c r="D3" s="139"/>
    </row>
    <row r="4" spans="1:4" s="30" customFormat="1" ht="15" customHeight="1">
      <c r="A4" s="138" t="s">
        <v>743</v>
      </c>
      <c r="B4" s="138"/>
      <c r="C4" s="138"/>
      <c r="D4" s="138"/>
    </row>
    <row r="5" spans="1:4" s="114" customFormat="1" ht="27" customHeight="1">
      <c r="A5" s="137" t="str">
        <f>CONCATENATE("Rendiconto esercizio ",Dati!D232)</f>
        <v>Rendiconto esercizio 2020</v>
      </c>
      <c r="B5" s="137"/>
      <c r="C5" s="137"/>
      <c r="D5" s="137"/>
    </row>
    <row r="6" spans="1:4" ht="39" customHeight="1">
      <c r="A6" s="142" t="s">
        <v>685</v>
      </c>
      <c r="B6" s="143"/>
      <c r="C6" s="90" t="s">
        <v>686</v>
      </c>
      <c r="D6" s="92" t="str">
        <f>CONCATENATE("VALORE INDICATORE ",Dati!$D$232," (percentuale)")</f>
        <v>VALORE INDICATORE 2020 (percentuale)</v>
      </c>
    </row>
    <row r="7" spans="1:4" ht="16.5" customHeight="1">
      <c r="A7" s="86">
        <v>1</v>
      </c>
      <c r="B7" s="140" t="s">
        <v>377</v>
      </c>
      <c r="C7" s="144"/>
      <c r="D7" s="144"/>
    </row>
    <row r="8" spans="1:4" ht="76.5" customHeight="1">
      <c r="A8" s="87">
        <v>1.1</v>
      </c>
      <c r="B8" s="116" t="s">
        <v>765</v>
      </c>
      <c r="C8" s="116" t="s">
        <v>766</v>
      </c>
      <c r="D8" s="115">
        <f>IF((Dati!G14+Dati!G17+Dati!G18)&gt;=0,(Dati!E31+Dati!G34+Dati!G40-Dati!E11+Dati!G39+Dati!G51+Dati!G67)/(Dati!G14+Dati!G17+Dati!G18),0)</f>
        <v>0.2621931085299234</v>
      </c>
    </row>
    <row r="9" spans="1:4" ht="16.5" customHeight="1">
      <c r="A9" s="86">
        <v>2</v>
      </c>
      <c r="B9" s="140" t="s">
        <v>378</v>
      </c>
      <c r="C9" s="141"/>
      <c r="D9" s="115"/>
    </row>
    <row r="10" spans="1:4" ht="38.25" customHeight="1">
      <c r="A10" s="87">
        <v>2.1</v>
      </c>
      <c r="B10" s="116" t="s">
        <v>767</v>
      </c>
      <c r="C10" s="116" t="s">
        <v>795</v>
      </c>
      <c r="D10" s="115">
        <f>IF((Dati!D14+Dati!D17+Dati!D18)&gt;0,(Dati!G14+Dati!G17+Dati!G18)/(Dati!D14+Dati!D17+Dati!D18),0)</f>
        <v>1.0901407163219539</v>
      </c>
    </row>
    <row r="11" spans="1:4" ht="38.25" customHeight="1">
      <c r="A11" s="87">
        <v>2.2</v>
      </c>
      <c r="B11" s="116" t="s">
        <v>768</v>
      </c>
      <c r="C11" s="116" t="s">
        <v>796</v>
      </c>
      <c r="D11" s="115">
        <f>IF((Dati!E14+Dati!E17+Dati!E18)&gt;0,(Dati!G14+Dati!G17+Dati!G18)/(Dati!E14+Dati!E17+Dati!E18),0)</f>
        <v>0.9899807694600227</v>
      </c>
    </row>
    <row r="12" spans="1:4" ht="63.75" customHeight="1">
      <c r="A12" s="87">
        <v>2.3</v>
      </c>
      <c r="B12" s="116" t="s">
        <v>769</v>
      </c>
      <c r="C12" s="116" t="s">
        <v>797</v>
      </c>
      <c r="D12" s="115">
        <f>IF((Dati!$D$14+Dati!$D$17+Dati!$D$18)&gt;0,(Dati!$G$15-Dati!$G$16+Dati!$G$18)/(Dati!$D$14+Dati!$D$17+Dati!$D$18),0)</f>
        <v>0.6482036912019206</v>
      </c>
    </row>
    <row r="13" spans="1:4" ht="63.75" customHeight="1">
      <c r="A13" s="87">
        <v>2.4</v>
      </c>
      <c r="B13" s="116" t="s">
        <v>770</v>
      </c>
      <c r="C13" s="116" t="s">
        <v>798</v>
      </c>
      <c r="D13" s="115">
        <f>IF((Dati!$E$14+Dati!$E$17+Dati!$E$18)&gt;0,(Dati!$G$15-Dati!$G$16+Dati!$G$18)/(Dati!$E$14+Dati!$E$17+Dati!$E$18),0)</f>
        <v>0.5886480335749488</v>
      </c>
    </row>
    <row r="14" spans="1:4" ht="38.25" customHeight="1">
      <c r="A14" s="87">
        <v>2.5</v>
      </c>
      <c r="B14" s="116" t="s">
        <v>771</v>
      </c>
      <c r="C14" s="116" t="s">
        <v>799</v>
      </c>
      <c r="D14" s="115">
        <f>IF((Dati!$K$14+Dati!$K$17+Dati!$K$18)&gt;0,(Dati!$M$14+Dati!$M$17+Dati!$M$18)/(Dati!$K$14+Dati!$K$17+Dati!$K$18),0)</f>
        <v>0.8489596853564967</v>
      </c>
    </row>
    <row r="15" spans="1:4" ht="38.25" customHeight="1">
      <c r="A15" s="87">
        <v>2.6</v>
      </c>
      <c r="B15" s="116" t="s">
        <v>772</v>
      </c>
      <c r="C15" s="116" t="s">
        <v>800</v>
      </c>
      <c r="D15" s="115">
        <f>IF((Dati!$L$14+Dati!$L$17+Dati!$L$18)&gt;0,(Dati!$M$14+Dati!$M$17+Dati!$M$18)/(Dati!$L$14+Dati!$L$17+Dati!$L$18),0)</f>
        <v>0.9119989993975798</v>
      </c>
    </row>
    <row r="16" spans="1:4" ht="63.75" customHeight="1">
      <c r="A16" s="87">
        <v>2.7</v>
      </c>
      <c r="B16" s="116" t="s">
        <v>773</v>
      </c>
      <c r="C16" s="116" t="s">
        <v>801</v>
      </c>
      <c r="D16" s="115">
        <f>IF((Dati!$K$14+Dati!$K$17+Dati!$K$18)&gt;0,(Dati!M15-Dati!M16+Dati!M18)/(Dati!$K$14+Dati!$K$17+Dati!$K$18),0)</f>
        <v>0.5212303081395381</v>
      </c>
    </row>
    <row r="17" spans="1:4" ht="63.75" customHeight="1">
      <c r="A17" s="87">
        <v>2.8</v>
      </c>
      <c r="B17" s="116" t="s">
        <v>774</v>
      </c>
      <c r="C17" s="116" t="s">
        <v>802</v>
      </c>
      <c r="D17" s="115">
        <f>IF((Dati!$L$14+Dati!$L$17+Dati!$L$18)&gt;0,(Dati!$M$15+Dati!$M$16+Dati!$M$18)/(Dati!$L$14+Dati!$L$17+Dati!$L$18),0)</f>
        <v>0.5599341496166996</v>
      </c>
    </row>
    <row r="18" spans="1:4" ht="16.5" customHeight="1">
      <c r="A18" s="86">
        <v>3</v>
      </c>
      <c r="B18" s="140" t="s">
        <v>687</v>
      </c>
      <c r="C18" s="141"/>
      <c r="D18" s="93"/>
    </row>
    <row r="19" spans="1:4" ht="25.5" customHeight="1">
      <c r="A19" s="87">
        <v>3.1</v>
      </c>
      <c r="B19" s="87" t="s">
        <v>688</v>
      </c>
      <c r="C19" s="116" t="s">
        <v>803</v>
      </c>
      <c r="D19" s="115">
        <f>IF(Dati!E239&gt;0,Dati!E237/(Dati!E239*365),0)</f>
        <v>0</v>
      </c>
    </row>
    <row r="20" spans="1:4" ht="25.5" customHeight="1">
      <c r="A20" s="87">
        <v>3.2</v>
      </c>
      <c r="B20" s="87" t="s">
        <v>689</v>
      </c>
      <c r="C20" s="116" t="s">
        <v>720</v>
      </c>
      <c r="D20" s="115">
        <f>IF(Dati!E239&gt;0,Dati!E238/Dati!E239,0)</f>
        <v>0</v>
      </c>
    </row>
    <row r="21" spans="1:4" ht="15.75" customHeight="1">
      <c r="A21" s="88">
        <v>4</v>
      </c>
      <c r="B21" s="89" t="s">
        <v>379</v>
      </c>
      <c r="C21" s="91"/>
      <c r="D21" s="115"/>
    </row>
    <row r="22" spans="1:4" ht="89.25" customHeight="1">
      <c r="A22" s="87">
        <v>4.1</v>
      </c>
      <c r="B22" s="116" t="s">
        <v>775</v>
      </c>
      <c r="C22" s="116" t="s">
        <v>804</v>
      </c>
      <c r="D22" s="115">
        <f>IF((Dati!G33-Dati!E54+Dati!G39-Dati!E11)&gt;0,((Dati!G34+Dati!G40+Dati!G39-Dati!E11)/(Dati!G33-Dati!E54+Dati!G39-Dati!E11)),0)</f>
        <v>0.2993601395137464</v>
      </c>
    </row>
    <row r="23" spans="1:4" ht="140.25" customHeight="1">
      <c r="A23" s="87">
        <v>4.2</v>
      </c>
      <c r="B23" s="116" t="s">
        <v>776</v>
      </c>
      <c r="C23" s="116" t="s">
        <v>835</v>
      </c>
      <c r="D23" s="115">
        <f>IF((Dati!G34+Dati!G40+Dati!G39-Dati!E11)&gt;0,(Dati!G35+Dati!G36+Dati!G37+Dati!G38+Dati!G39-Dati!E11)/(Dati!G34+Dati!G40+Dati!G39-Dati!E11),0)</f>
        <v>0.12146437670023771</v>
      </c>
    </row>
    <row r="24" spans="1:4" ht="102" customHeight="1">
      <c r="A24" s="87">
        <v>4.3</v>
      </c>
      <c r="B24" s="116" t="s">
        <v>777</v>
      </c>
      <c r="C24" s="116" t="s">
        <v>805</v>
      </c>
      <c r="D24" s="115">
        <f>IF((Dati!G34+Dati!G40+Dati!G39-Dati!E11)&gt;0,(Dati!G42+Dati!G44+Dati!G43)/(Dati!G34+Dati!G40+Dati!G39-Dati!E11),0)</f>
        <v>0.0689583461541084</v>
      </c>
    </row>
    <row r="25" spans="1:4" ht="89.25" customHeight="1">
      <c r="A25" s="87">
        <v>4.4</v>
      </c>
      <c r="B25" s="116" t="s">
        <v>778</v>
      </c>
      <c r="C25" s="116" t="s">
        <v>806</v>
      </c>
      <c r="D25" s="131">
        <f>(Dati!G34+Dati!G40+Dati!G39-Dati!E11)/Dati!P73</f>
        <v>178.30915411609888</v>
      </c>
    </row>
    <row r="26" spans="1:4" ht="15.75" customHeight="1">
      <c r="A26" s="88">
        <v>5</v>
      </c>
      <c r="B26" s="89" t="s">
        <v>380</v>
      </c>
      <c r="C26" s="145"/>
      <c r="D26" s="146"/>
    </row>
    <row r="27" spans="1:4" ht="63.75" customHeight="1">
      <c r="A27" s="87">
        <v>5.1</v>
      </c>
      <c r="B27" s="87" t="s">
        <v>381</v>
      </c>
      <c r="C27" s="116" t="s">
        <v>807</v>
      </c>
      <c r="D27" s="115">
        <f>IF(Dati!G33&gt;0,(Dati!G45+Dati!G46+Dati!G47)/Dati!G33,0)</f>
        <v>0.27954156167388133</v>
      </c>
    </row>
    <row r="28" spans="1:4" ht="15.75" customHeight="1">
      <c r="A28" s="88">
        <v>6</v>
      </c>
      <c r="B28" s="89" t="s">
        <v>382</v>
      </c>
      <c r="C28" s="145"/>
      <c r="D28" s="146"/>
    </row>
    <row r="29" spans="1:4" ht="38.25" customHeight="1">
      <c r="A29" s="87">
        <v>6.1</v>
      </c>
      <c r="B29" s="87" t="s">
        <v>690</v>
      </c>
      <c r="C29" s="116" t="s">
        <v>808</v>
      </c>
      <c r="D29" s="115">
        <f>IF((Dati!G14+Dati!G17+Dati!G18)&gt;0,Dati!G51/(Dati!G14+Dati!G17+Dati!G18),0)</f>
        <v>0.004249339113743486</v>
      </c>
    </row>
    <row r="30" spans="1:4" ht="38.25" customHeight="1">
      <c r="A30" s="87">
        <v>6.2</v>
      </c>
      <c r="B30" s="116" t="s">
        <v>747</v>
      </c>
      <c r="C30" s="116" t="s">
        <v>809</v>
      </c>
      <c r="D30" s="115">
        <f>IF(Dati!G51&gt;0,Dati!G52/Dati!G51,0)</f>
        <v>0</v>
      </c>
    </row>
    <row r="31" spans="1:4" ht="25.5" customHeight="1">
      <c r="A31" s="87">
        <v>6.3</v>
      </c>
      <c r="B31" s="116" t="s">
        <v>779</v>
      </c>
      <c r="C31" s="116" t="s">
        <v>810</v>
      </c>
      <c r="D31" s="115">
        <f>IF(Dati!G51&gt;0,Dati!G53/Dati!G51,0)</f>
        <v>0</v>
      </c>
    </row>
    <row r="32" spans="1:4" ht="15.75" customHeight="1">
      <c r="A32" s="88">
        <v>7</v>
      </c>
      <c r="B32" s="89" t="s">
        <v>383</v>
      </c>
      <c r="C32" s="145"/>
      <c r="D32" s="146"/>
    </row>
    <row r="33" spans="1:4" ht="38.25" customHeight="1">
      <c r="A33" s="87">
        <v>7.1</v>
      </c>
      <c r="B33" s="116" t="s">
        <v>746</v>
      </c>
      <c r="C33" s="116" t="s">
        <v>811</v>
      </c>
      <c r="D33" s="115">
        <f>(Dati!G58+Dati!G60)/(Dati!G33+Dati!G55)</f>
        <v>0.23911970592899803</v>
      </c>
    </row>
    <row r="34" spans="1:4" ht="63.75" customHeight="1">
      <c r="A34" s="87">
        <v>7.2</v>
      </c>
      <c r="B34" s="87" t="s">
        <v>691</v>
      </c>
      <c r="C34" s="116" t="s">
        <v>812</v>
      </c>
      <c r="D34" s="131">
        <f>Dati!G58/Dati!P73</f>
        <v>188.9600789589121</v>
      </c>
    </row>
    <row r="35" spans="1:4" ht="51" customHeight="1">
      <c r="A35" s="87">
        <v>7.3</v>
      </c>
      <c r="B35" s="116" t="s">
        <v>780</v>
      </c>
      <c r="C35" s="116" t="s">
        <v>813</v>
      </c>
      <c r="D35" s="131">
        <f>Dati!G60/Dati!P73</f>
        <v>6.018485889749964</v>
      </c>
    </row>
    <row r="36" spans="1:4" ht="63.75" customHeight="1">
      <c r="A36" s="87">
        <v>7.4</v>
      </c>
      <c r="B36" s="87" t="s">
        <v>692</v>
      </c>
      <c r="C36" s="116" t="s">
        <v>814</v>
      </c>
      <c r="D36" s="131">
        <f>(Dati!G58+Dati!G60)/Dati!P73</f>
        <v>194.9785648486621</v>
      </c>
    </row>
    <row r="37" spans="1:4" ht="51" customHeight="1">
      <c r="A37" s="87">
        <v>7.5</v>
      </c>
      <c r="B37" s="116" t="s">
        <v>781</v>
      </c>
      <c r="C37" s="116" t="s">
        <v>815</v>
      </c>
      <c r="D37" s="124">
        <f>IF((Dati!T58+Dati!G57+Dati!T60+Dati!G59)&gt;0,Dati!E242/(Dati!T58+Dati!G57+Dati!T60+Dati!G59),0)</f>
        <v>0.025083562122766676</v>
      </c>
    </row>
    <row r="38" spans="1:4" ht="51" customHeight="1">
      <c r="A38" s="87">
        <v>7.6</v>
      </c>
      <c r="B38" s="116" t="s">
        <v>782</v>
      </c>
      <c r="C38" s="116" t="s">
        <v>816</v>
      </c>
      <c r="D38" s="124">
        <f>IF((Dati!T58+Dati!G57+Dati!T60+Dati!G59)&gt;0,Dati!E243/(Dati!T58+Dati!G57+Dati!T60+Dati!G59),0)</f>
        <v>0</v>
      </c>
    </row>
    <row r="39" spans="1:4" ht="89.25" customHeight="1">
      <c r="A39" s="87">
        <v>7.7</v>
      </c>
      <c r="B39" s="87" t="s">
        <v>384</v>
      </c>
      <c r="C39" s="116" t="s">
        <v>763</v>
      </c>
      <c r="D39" s="124">
        <f>IF((Dati!T58+Dati!G57+Dati!T60+Dati!G59)&gt;0,(Dati!G24-Dati!G25-Dati!G26-Dati!E244)/(Dati!T58+Dati!G57+Dati!T60+Dati!G59),0)</f>
        <v>0</v>
      </c>
    </row>
    <row r="40" spans="1:4" ht="15.75" customHeight="1">
      <c r="A40" s="88">
        <v>8</v>
      </c>
      <c r="B40" s="147" t="s">
        <v>693</v>
      </c>
      <c r="C40" s="148"/>
      <c r="D40" s="148"/>
    </row>
    <row r="41" spans="1:4" ht="38.25" customHeight="1">
      <c r="A41" s="87">
        <v>8.1</v>
      </c>
      <c r="B41" s="116" t="s">
        <v>783</v>
      </c>
      <c r="C41" s="116" t="s">
        <v>817</v>
      </c>
      <c r="D41" s="115">
        <f>IF(Dati!O33&gt;0,Dati!N33/Dati!O33,0)</f>
        <v>0.9771580645678406</v>
      </c>
    </row>
    <row r="42" spans="1:4" ht="38.25" customHeight="1">
      <c r="A42" s="87">
        <v>8.2</v>
      </c>
      <c r="B42" s="116" t="s">
        <v>784</v>
      </c>
      <c r="C42" s="116" t="s">
        <v>818</v>
      </c>
      <c r="D42" s="115">
        <f>IF(Dati!O55&gt;0,Dati!N55/Dati!O55,0)</f>
        <v>1</v>
      </c>
    </row>
    <row r="43" spans="1:4" ht="38.25" customHeight="1">
      <c r="A43" s="87">
        <v>8.3</v>
      </c>
      <c r="B43" s="116" t="s">
        <v>785</v>
      </c>
      <c r="C43" s="116" t="s">
        <v>819</v>
      </c>
      <c r="D43" s="115">
        <f>IF(Dati!O66&gt;0,Dati!N66/Dati!O66,0)</f>
        <v>0</v>
      </c>
    </row>
    <row r="44" spans="1:4" ht="38.25" customHeight="1">
      <c r="A44" s="87">
        <v>8.4</v>
      </c>
      <c r="B44" s="116" t="s">
        <v>786</v>
      </c>
      <c r="C44" s="116" t="s">
        <v>820</v>
      </c>
      <c r="D44" s="115">
        <f>IF((Dati!O14+Dati!O17+Dati!O18)&gt;0,(Dati!N14+Dati!N17+Dati!N18)/(Dati!O14+Dati!O17+Dati!O18),0)</f>
        <v>0.5584797714096038</v>
      </c>
    </row>
    <row r="45" spans="1:4" ht="25.5" customHeight="1">
      <c r="A45" s="87">
        <v>8.5</v>
      </c>
      <c r="B45" s="116" t="s">
        <v>787</v>
      </c>
      <c r="C45" s="116" t="s">
        <v>821</v>
      </c>
      <c r="D45" s="115">
        <f>IF(Dati!O19&gt;0,Dati!N19/Dati!O19,0)</f>
        <v>0.4227686762481472</v>
      </c>
    </row>
    <row r="46" spans="1:4" ht="38.25" customHeight="1">
      <c r="A46" s="87">
        <v>8.6</v>
      </c>
      <c r="B46" s="116" t="s">
        <v>788</v>
      </c>
      <c r="C46" s="116" t="s">
        <v>822</v>
      </c>
      <c r="D46" s="115">
        <f>IF(Dati!O23&gt;0,Dati!N23/Dati!O23,0)</f>
        <v>0</v>
      </c>
    </row>
    <row r="47" spans="1:4" ht="15.75" customHeight="1">
      <c r="A47" s="88">
        <v>9</v>
      </c>
      <c r="B47" s="147" t="s">
        <v>694</v>
      </c>
      <c r="C47" s="148"/>
      <c r="D47" s="148"/>
    </row>
    <row r="48" spans="1:4" ht="63.75" customHeight="1">
      <c r="A48" s="87">
        <v>9.1</v>
      </c>
      <c r="B48" s="87" t="s">
        <v>695</v>
      </c>
      <c r="C48" s="116" t="s">
        <v>823</v>
      </c>
      <c r="D48" s="115">
        <f>IF((Dati!G41+Dati!G58)&gt;0,(Dati!I41+Dati!I58)/(Dati!G41+Dati!G58),0)</f>
        <v>0.8003322335172715</v>
      </c>
    </row>
    <row r="49" spans="1:4" ht="63.75" customHeight="1">
      <c r="A49" s="87">
        <v>9.2</v>
      </c>
      <c r="B49" s="116" t="s">
        <v>789</v>
      </c>
      <c r="C49" s="116" t="s">
        <v>824</v>
      </c>
      <c r="D49" s="115">
        <f>IF((Dati!F41+Dati!F58)&gt;0,(Dati!J41+Dati!J58)/(Dati!F41+Dati!F58),0)</f>
        <v>0.9294002983456523</v>
      </c>
    </row>
    <row r="50" spans="1:4" ht="204" customHeight="1">
      <c r="A50" s="87">
        <v>9.3</v>
      </c>
      <c r="B50" s="116" t="s">
        <v>790</v>
      </c>
      <c r="C50" s="116" t="s">
        <v>825</v>
      </c>
      <c r="D50" s="115">
        <f>IF((Dati!G48+Dati!G49+Dati!G50+Dati!G61+Dati!G62+Dati!G63+Dati!G64+Dati!G65)&gt;0,(Dati!I48+Dati!I49+Dati!I50+Dati!I61+Dati!I62+Dati!I63+Dati!I64+Dati!I65)/(Dati!G48+Dati!G49+Dati!G50+Dati!G61+Dati!G62+Dati!G63+Dati!G64+Dati!G65),0)</f>
        <v>0.9853972913861424</v>
      </c>
    </row>
    <row r="51" spans="1:4" ht="204" customHeight="1">
      <c r="A51" s="87">
        <v>9.4</v>
      </c>
      <c r="B51" s="116" t="s">
        <v>791</v>
      </c>
      <c r="C51" s="116" t="s">
        <v>826</v>
      </c>
      <c r="D51" s="115">
        <f>IF((Dati!F48+Dati!F49+Dati!F50+Dati!F61+Dati!F62+Dati!F63+Dati!F64+Dati!F65)&gt;0,(Dati!J48+Dati!J49+Dati!J50+Dati!J61+Dati!J62+Dati!J63+Dati!J64+Dati!J65)/(Dati!F48+Dati!F49+Dati!F50+Dati!F61+Dati!F62+Dati!F63+Dati!F64+Dati!F65),0)</f>
        <v>0.9952227283476134</v>
      </c>
    </row>
    <row r="52" spans="1:4" ht="63.75" customHeight="1">
      <c r="A52" s="87">
        <v>9.5</v>
      </c>
      <c r="B52" s="116" t="s">
        <v>792</v>
      </c>
      <c r="C52" s="116" t="s">
        <v>764</v>
      </c>
      <c r="D52" s="122">
        <f>Dati!E246</f>
        <v>-3</v>
      </c>
    </row>
    <row r="53" spans="1:4" ht="15.75" customHeight="1">
      <c r="A53" s="89">
        <v>10</v>
      </c>
      <c r="B53" s="147" t="s">
        <v>385</v>
      </c>
      <c r="C53" s="148"/>
      <c r="D53" s="148"/>
    </row>
    <row r="54" spans="1:4" ht="25.5" customHeight="1">
      <c r="A54" s="87">
        <v>10.1</v>
      </c>
      <c r="B54" s="87" t="s">
        <v>696</v>
      </c>
      <c r="C54" s="116" t="s">
        <v>729</v>
      </c>
      <c r="D54" s="115">
        <f>IF(Dati!E250&gt;0,Dati!E249/Dati!E250,0)</f>
        <v>0</v>
      </c>
    </row>
    <row r="55" spans="1:4" ht="38.25" customHeight="1">
      <c r="A55" s="87">
        <v>10.2</v>
      </c>
      <c r="B55" s="87" t="s">
        <v>697</v>
      </c>
      <c r="C55" s="116" t="s">
        <v>827</v>
      </c>
      <c r="D55" s="115">
        <f>IF(Dati!E250&gt;0,(Dati!G67-Dati!E249)/Dati!E250,0)</f>
        <v>0.11567245603255775</v>
      </c>
    </row>
    <row r="56" spans="1:4" ht="165.75" customHeight="1">
      <c r="A56" s="87">
        <v>10.3</v>
      </c>
      <c r="B56" s="87" t="s">
        <v>386</v>
      </c>
      <c r="C56" s="116" t="s">
        <v>828</v>
      </c>
      <c r="D56" s="115">
        <f>IF((Dati!G14+Dati!G17+Dati!G18)&gt;0,((Dati!G51-Dati!G53-Dati!G52+Dati!G67-Dati!E249)-(Dati!G20+Dati!G21+Dati!G22))/(Dati!G14+Dati!G17+Dati!G18),0)</f>
        <v>0.02051290479304888</v>
      </c>
    </row>
    <row r="57" spans="1:4" ht="51" customHeight="1">
      <c r="A57" s="87">
        <v>10.4</v>
      </c>
      <c r="B57" s="87" t="s">
        <v>387</v>
      </c>
      <c r="C57" s="116" t="s">
        <v>744</v>
      </c>
      <c r="D57" s="131">
        <f>IF(Dati!P73&gt;0,Dati!E252/Dati!P73,0)</f>
        <v>91.73425208363797</v>
      </c>
    </row>
    <row r="58" spans="1:4" ht="15.75" customHeight="1">
      <c r="A58" s="89">
        <v>11</v>
      </c>
      <c r="B58" s="147" t="s">
        <v>698</v>
      </c>
      <c r="C58" s="148"/>
      <c r="D58" s="148"/>
    </row>
    <row r="59" spans="1:4" ht="25.5" customHeight="1">
      <c r="A59" s="87">
        <v>11.1</v>
      </c>
      <c r="B59" s="87" t="s">
        <v>699</v>
      </c>
      <c r="C59" s="90" t="s">
        <v>700</v>
      </c>
      <c r="D59" s="115">
        <f>IF(Dati!$D$9&gt;0,Dati!D5/Dati!$D$9,0)</f>
        <v>0.14889332295232044</v>
      </c>
    </row>
    <row r="60" spans="1:4" ht="25.5" customHeight="1">
      <c r="A60" s="87">
        <v>11.2</v>
      </c>
      <c r="B60" s="87" t="s">
        <v>701</v>
      </c>
      <c r="C60" s="90" t="s">
        <v>702</v>
      </c>
      <c r="D60" s="115">
        <f>IF(Dati!$D$9&gt;0,Dati!D6/Dati!$D$9,0)</f>
        <v>0.0011249667758091821</v>
      </c>
    </row>
    <row r="61" spans="1:4" ht="25.5" customHeight="1">
      <c r="A61" s="87">
        <v>11.3</v>
      </c>
      <c r="B61" s="87" t="s">
        <v>703</v>
      </c>
      <c r="C61" s="90" t="s">
        <v>704</v>
      </c>
      <c r="D61" s="115">
        <f>IF(Dati!$D$9&gt;0,Dati!D7/Dati!$D$9,0)</f>
        <v>0.44838813663052424</v>
      </c>
    </row>
    <row r="62" spans="1:4" ht="25.5" customHeight="1">
      <c r="A62" s="87">
        <v>11.4</v>
      </c>
      <c r="B62" s="87" t="s">
        <v>705</v>
      </c>
      <c r="C62" s="90" t="s">
        <v>706</v>
      </c>
      <c r="D62" s="115">
        <f>IF(Dati!$D$9&gt;0,Dati!D8/Dati!$D$9,0)</f>
        <v>0.4015935736413462</v>
      </c>
    </row>
    <row r="63" spans="1:4" ht="15.75" customHeight="1">
      <c r="A63" s="89">
        <v>12</v>
      </c>
      <c r="B63" s="147" t="s">
        <v>707</v>
      </c>
      <c r="C63" s="148"/>
      <c r="D63" s="148"/>
    </row>
    <row r="64" spans="1:4" ht="38.25" customHeight="1">
      <c r="A64" s="87">
        <v>12.1</v>
      </c>
      <c r="B64" s="87" t="s">
        <v>708</v>
      </c>
      <c r="C64" s="116" t="s">
        <v>829</v>
      </c>
      <c r="D64" s="115">
        <f>IF(Dati!S31&gt;0,(Dati!S31-Dati!E31)/Dati!S31,0)</f>
        <v>0</v>
      </c>
    </row>
    <row r="65" spans="1:4" ht="38.25" customHeight="1">
      <c r="A65" s="87">
        <v>12.2</v>
      </c>
      <c r="B65" s="116" t="s">
        <v>793</v>
      </c>
      <c r="C65" s="116" t="s">
        <v>830</v>
      </c>
      <c r="D65" s="115">
        <f>IF(Dati!S31&gt;0,(Dati!E31-Dati!S31)/Dati!S31,0)</f>
        <v>0</v>
      </c>
    </row>
    <row r="66" spans="1:4" ht="15" customHeight="1">
      <c r="A66" s="87">
        <v>12.3</v>
      </c>
      <c r="B66" s="87" t="s">
        <v>709</v>
      </c>
      <c r="C66" s="87" t="s">
        <v>710</v>
      </c>
      <c r="D66" s="115">
        <f>IF(Dati!E255&gt;0,Dati!E31/Dati!E255,0)</f>
        <v>0</v>
      </c>
    </row>
    <row r="67" spans="1:4" ht="25.5" customHeight="1">
      <c r="A67" s="87">
        <v>12.4</v>
      </c>
      <c r="B67" s="116" t="s">
        <v>794</v>
      </c>
      <c r="C67" s="116" t="s">
        <v>831</v>
      </c>
      <c r="D67" s="115">
        <f>Dati!E31/(Dati!G14+Dati!G17+Dati!G18)</f>
        <v>0</v>
      </c>
    </row>
    <row r="68" spans="1:4" ht="15.75" customHeight="1">
      <c r="A68" s="89">
        <v>13</v>
      </c>
      <c r="B68" s="147" t="s">
        <v>711</v>
      </c>
      <c r="C68" s="148"/>
      <c r="D68" s="148"/>
    </row>
    <row r="69" spans="1:4" ht="25.5" customHeight="1">
      <c r="A69" s="87">
        <v>13.1</v>
      </c>
      <c r="B69" s="87" t="s">
        <v>712</v>
      </c>
      <c r="C69" s="116" t="s">
        <v>734</v>
      </c>
      <c r="D69" s="115">
        <f>Dati!E258/(Dati!G33+Dati!G55)</f>
        <v>0</v>
      </c>
    </row>
    <row r="70" spans="1:4" ht="38.25" customHeight="1">
      <c r="A70" s="87">
        <v>13.2</v>
      </c>
      <c r="B70" s="87" t="s">
        <v>713</v>
      </c>
      <c r="C70" s="116" t="s">
        <v>736</v>
      </c>
      <c r="D70" s="115">
        <f>Dati!E261/(Dati!G14+Dati!G17+Dati!G18)</f>
        <v>0</v>
      </c>
    </row>
    <row r="71" spans="1:4" ht="38.25" customHeight="1">
      <c r="A71" s="87">
        <v>13.3</v>
      </c>
      <c r="B71" s="87" t="s">
        <v>714</v>
      </c>
      <c r="C71" s="116" t="s">
        <v>738</v>
      </c>
      <c r="D71" s="115">
        <f>Dati!E264/(Dati!G14+Dati!G17+Dati!G18)</f>
        <v>0</v>
      </c>
    </row>
    <row r="72" spans="1:4" ht="16.5" customHeight="1">
      <c r="A72" s="140" t="s">
        <v>715</v>
      </c>
      <c r="B72" s="144"/>
      <c r="C72" s="144"/>
      <c r="D72" s="144"/>
    </row>
    <row r="73" spans="1:4" ht="102" customHeight="1">
      <c r="A73" s="87">
        <v>14.1</v>
      </c>
      <c r="B73" s="87" t="s">
        <v>388</v>
      </c>
      <c r="C73" s="116" t="s">
        <v>832</v>
      </c>
      <c r="D73" s="115">
        <f>IF((Dati!E10+Dati!E12)&gt;0,(Dati!E10+Dati!E12-Dati!E13)/(Dati!E10+Dati!E12),0)</f>
        <v>0.5736439656653254</v>
      </c>
    </row>
    <row r="74" spans="1:4" ht="15.75" customHeight="1">
      <c r="A74" s="89">
        <v>15</v>
      </c>
      <c r="B74" s="147" t="s">
        <v>389</v>
      </c>
      <c r="C74" s="148"/>
      <c r="D74" s="148"/>
    </row>
    <row r="75" spans="1:4" ht="51" customHeight="1">
      <c r="A75" s="87">
        <v>15.1</v>
      </c>
      <c r="B75" s="87" t="s">
        <v>390</v>
      </c>
      <c r="C75" s="116" t="s">
        <v>833</v>
      </c>
      <c r="D75" s="115">
        <f>IF((Dati!G14+Dati!G17+Dati!G18)&gt;0,(Dati!G27-Dati!G28)/(Dati!G14+Dati!G17+Dati!G18),0)</f>
        <v>0.1394116331855913</v>
      </c>
    </row>
    <row r="76" spans="1:4" ht="51" customHeight="1">
      <c r="A76" s="87">
        <v>15.2</v>
      </c>
      <c r="B76" s="87" t="s">
        <v>391</v>
      </c>
      <c r="C76" s="116" t="s">
        <v>834</v>
      </c>
      <c r="D76" s="115">
        <f>(Dati!G68-Dati!G69)/Dati!G33</f>
        <v>0.16730522130322184</v>
      </c>
    </row>
  </sheetData>
  <sheetProtection/>
  <mergeCells count="18">
    <mergeCell ref="B74:D74"/>
    <mergeCell ref="A72:D72"/>
    <mergeCell ref="B68:D68"/>
    <mergeCell ref="B63:D63"/>
    <mergeCell ref="B58:D58"/>
    <mergeCell ref="C32:D32"/>
    <mergeCell ref="C28:D28"/>
    <mergeCell ref="C26:D26"/>
    <mergeCell ref="B18:C18"/>
    <mergeCell ref="B53:D53"/>
    <mergeCell ref="B47:D47"/>
    <mergeCell ref="B40:D40"/>
    <mergeCell ref="A5:D5"/>
    <mergeCell ref="A4:D4"/>
    <mergeCell ref="A3:D3"/>
    <mergeCell ref="B9:C9"/>
    <mergeCell ref="A6:B6"/>
    <mergeCell ref="B7:D7"/>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COMUNE DI ALZANO LOMBARDO - PROVINCIA DI BERGAMO</v>
      </c>
      <c r="B1" s="29"/>
      <c r="C1" s="29"/>
      <c r="D1" s="29"/>
      <c r="E1" s="29"/>
      <c r="F1" s="29"/>
    </row>
    <row r="2" spans="1:10" s="30" customFormat="1" ht="12.75" customHeight="1">
      <c r="A2" s="28"/>
      <c r="B2" s="31"/>
      <c r="D2" s="32"/>
      <c r="F2" s="33"/>
      <c r="I2" s="149" t="s">
        <v>666</v>
      </c>
      <c r="J2" s="149"/>
    </row>
    <row r="3" spans="1:10" s="30" customFormat="1" ht="18" customHeight="1">
      <c r="A3" s="139" t="s">
        <v>376</v>
      </c>
      <c r="B3" s="139"/>
      <c r="C3" s="139"/>
      <c r="D3" s="139"/>
      <c r="E3" s="139"/>
      <c r="F3" s="139"/>
      <c r="G3" s="139"/>
      <c r="H3" s="139"/>
      <c r="I3" s="139"/>
      <c r="J3" s="139"/>
    </row>
    <row r="4" spans="1:10" s="30" customFormat="1" ht="15" customHeight="1">
      <c r="A4" s="138" t="s">
        <v>660</v>
      </c>
      <c r="B4" s="138"/>
      <c r="C4" s="138"/>
      <c r="D4" s="138"/>
      <c r="E4" s="138"/>
      <c r="F4" s="138"/>
      <c r="G4" s="138"/>
      <c r="H4" s="138"/>
      <c r="I4" s="138"/>
      <c r="J4" s="138"/>
    </row>
    <row r="5" spans="1:10" s="30" customFormat="1" ht="15" customHeight="1">
      <c r="A5" s="158" t="str">
        <f>CONCATENATE("Rendiconto esercizio ",Dati!D232)</f>
        <v>Rendiconto esercizio 2020</v>
      </c>
      <c r="B5" s="158"/>
      <c r="C5" s="158"/>
      <c r="D5" s="158"/>
      <c r="E5" s="158"/>
      <c r="F5" s="158"/>
      <c r="G5" s="158"/>
      <c r="H5" s="158"/>
      <c r="I5" s="158"/>
      <c r="J5" s="158"/>
    </row>
    <row r="6" spans="1:10" ht="15" customHeight="1">
      <c r="A6" s="154" t="s">
        <v>392</v>
      </c>
      <c r="B6" s="156" t="s">
        <v>654</v>
      </c>
      <c r="C6" s="150" t="s">
        <v>655</v>
      </c>
      <c r="D6" s="151"/>
      <c r="E6" s="152"/>
      <c r="F6" s="150" t="s">
        <v>664</v>
      </c>
      <c r="G6" s="151"/>
      <c r="H6" s="151"/>
      <c r="I6" s="151"/>
      <c r="J6" s="152"/>
    </row>
    <row r="7" spans="1:10" ht="90" customHeight="1">
      <c r="A7" s="155" t="s">
        <v>392</v>
      </c>
      <c r="B7" s="157" t="s">
        <v>393</v>
      </c>
      <c r="C7" s="81" t="s">
        <v>656</v>
      </c>
      <c r="D7" s="81" t="s">
        <v>657</v>
      </c>
      <c r="E7" s="81" t="s">
        <v>658</v>
      </c>
      <c r="F7" s="82" t="s">
        <v>659</v>
      </c>
      <c r="G7" s="81" t="s">
        <v>836</v>
      </c>
      <c r="H7" s="82" t="s">
        <v>661</v>
      </c>
      <c r="I7" s="82" t="s">
        <v>662</v>
      </c>
      <c r="J7" s="82" t="s">
        <v>663</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f>IF(Dati!$D$118&gt;0,(Dati!D80/Dati!$D$118),0)</f>
        <v>0.1439003279073547</v>
      </c>
      <c r="D9" s="43">
        <f>IF(Dati!$E$118&gt;0,(Dati!E80/Dati!$E$118),0)</f>
        <v>0.11967151614755657</v>
      </c>
      <c r="E9" s="43">
        <f>IF(Dati!$F$118&gt;0,(Dati!F80/Dati!$F$118),0)</f>
        <v>0.3312676301794378</v>
      </c>
      <c r="F9" s="43">
        <f>IF((Dati!$D80+Dati!$H80)&gt;0,Dati!G80/(Dati!$D80+Dati!$H80),0)</f>
        <v>0.8831306351121802</v>
      </c>
      <c r="G9" s="43">
        <f>IF((Dati!$E80+Dati!$L80)&gt;0,Dati!I80/(Dati!$E80+Dati!$L80),0)</f>
        <v>0.7415010584304083</v>
      </c>
      <c r="H9" s="43">
        <f>IF((Dati!$F80+Dati!$L80)&gt;0,(Dati!J80+Dati!K80)/(Dati!$F80+Dati!$L80),0)</f>
        <v>0.6883984147601218</v>
      </c>
      <c r="I9" s="43">
        <f>IF(Dati!$F80&gt;0,(Dati!J80/Dati!$F80),0)</f>
        <v>0.6912418968081525</v>
      </c>
      <c r="J9" s="43">
        <f>IF(Dati!$L80&gt;0,(Dati!K80/Dati!$L80),0)</f>
        <v>0.6826103638415544</v>
      </c>
    </row>
    <row r="10" spans="1:10" s="45" customFormat="1" ht="27" customHeight="1">
      <c r="A10" s="46" t="s">
        <v>477</v>
      </c>
      <c r="B10" s="47" t="s">
        <v>445</v>
      </c>
      <c r="C10" s="43">
        <f>IF(Dati!$D$118&gt;0,(Dati!D81/Dati!$D$118),0)</f>
        <v>0</v>
      </c>
      <c r="D10" s="43">
        <f>IF(Dati!$E$118&gt;0,(Dati!E81/Dati!$E$118),0)</f>
        <v>0</v>
      </c>
      <c r="E10" s="43">
        <f>IF(Dati!$F$118&gt;0,(Dati!F81/Dati!$F$118),0)</f>
        <v>0</v>
      </c>
      <c r="F10" s="43">
        <f>IF((Dati!$D81+Dati!$H81)&gt;0,Dati!G81/(Dati!$D81+Dati!$H81),0)</f>
        <v>0</v>
      </c>
      <c r="G10" s="43">
        <f>IF((Dati!$E81+Dati!$L81)&gt;0,Dati!I81/(Dati!$E81+Dati!$L81),0)</f>
        <v>0</v>
      </c>
      <c r="H10" s="43">
        <f>IF((Dati!$F81+Dati!$L81)&gt;0,(Dati!J81+Dati!K81)/(Dati!$F81+Dati!$L81),0)</f>
        <v>0</v>
      </c>
      <c r="I10" s="43">
        <f>IF(Dati!$F81&gt;0,(Dati!J81/Dati!$F81),0)</f>
        <v>0</v>
      </c>
      <c r="J10" s="43">
        <f>IF(Dati!$L81&gt;0,(Dati!K81/Dati!$L81),0)</f>
        <v>0</v>
      </c>
    </row>
    <row r="11" spans="1:10" s="45" customFormat="1" ht="27" customHeight="1">
      <c r="A11" s="46" t="s">
        <v>478</v>
      </c>
      <c r="B11" s="47" t="s">
        <v>446</v>
      </c>
      <c r="C11" s="43">
        <f>IF(Dati!$D$118&gt;0,(Dati!D82/Dati!$D$118),0)</f>
        <v>0.05234663215165527</v>
      </c>
      <c r="D11" s="43">
        <f>IF(Dati!$E$118&gt;0,(Dati!E82/Dati!$E$118),0)</f>
        <v>0.049085750417989495</v>
      </c>
      <c r="E11" s="43">
        <f>IF(Dati!$F$118&gt;0,(Dati!F82/Dati!$F$118),0)</f>
        <v>0.13107420061606304</v>
      </c>
      <c r="F11" s="43">
        <f>IF((Dati!$D82+Dati!$H82)&gt;0,Dati!G82/(Dati!$D82+Dati!$H82),0)</f>
        <v>1.3437465524512548</v>
      </c>
      <c r="G11" s="43">
        <f>IF((Dati!$E82+Dati!$L82)&gt;0,Dati!I82/(Dati!$E82+Dati!$L82),0)</f>
        <v>1</v>
      </c>
      <c r="H11" s="43">
        <f>IF((Dati!$F82+Dati!$L82)&gt;0,(Dati!J82+Dati!K82)/(Dati!$F82+Dati!$L82),0)</f>
        <v>0.9589412899634822</v>
      </c>
      <c r="I11" s="43">
        <f>IF(Dati!$F82&gt;0,(Dati!J82/Dati!$F82),0)</f>
        <v>0.9588942397014618</v>
      </c>
      <c r="J11" s="43">
        <f>IF(Dati!$L82&gt;0,(Dati!K82/Dati!$L82),0)</f>
        <v>1</v>
      </c>
    </row>
    <row r="12" spans="1:10" s="45" customFormat="1" ht="27" customHeight="1">
      <c r="A12" s="46" t="s">
        <v>479</v>
      </c>
      <c r="B12" s="47" t="s">
        <v>447</v>
      </c>
      <c r="C12" s="43">
        <f>IF(Dati!$D$118&gt;0,(Dati!D83/Dati!$D$118),0)</f>
        <v>0</v>
      </c>
      <c r="D12" s="43">
        <f>IF(Dati!$E$118&gt;0,(Dati!E83/Dati!$E$118),0)</f>
        <v>0</v>
      </c>
      <c r="E12" s="43">
        <f>IF(Dati!$F$118&gt;0,(Dati!F83/Dati!$F$118),0)</f>
        <v>0</v>
      </c>
      <c r="F12" s="43">
        <f>IF((Dati!$D83+Dati!$H83)&gt;0,Dati!G83/(Dati!$D83+Dati!$H83),0)</f>
        <v>0</v>
      </c>
      <c r="G12" s="43">
        <f>IF((Dati!$E83+Dati!$L83)&gt;0,Dati!I83/(Dati!$E83+Dati!$L83),0)</f>
        <v>0</v>
      </c>
      <c r="H12" s="43">
        <f>IF((Dati!$F83+Dati!$L83)&gt;0,(Dati!J83+Dati!K83)/(Dati!$F83+Dati!$L83),0)</f>
        <v>0</v>
      </c>
      <c r="I12" s="43">
        <f>IF(Dati!$F83&gt;0,(Dati!J83/Dati!$F83),0)</f>
        <v>0</v>
      </c>
      <c r="J12" s="43">
        <f>IF(Dati!$L83&gt;0,(Dati!K83/Dati!$L83),0)</f>
        <v>0</v>
      </c>
    </row>
    <row r="13" spans="1:10" s="45" customFormat="1" ht="27" customHeight="1">
      <c r="A13" s="48" t="s">
        <v>480</v>
      </c>
      <c r="B13" s="49" t="s">
        <v>481</v>
      </c>
      <c r="C13" s="43">
        <f>IF(Dati!$D$118&gt;0,(Dati!D84/Dati!$D$118),0)</f>
        <v>0.19624696005901</v>
      </c>
      <c r="D13" s="43">
        <f>IF(Dati!$E$118&gt;0,(Dati!E84/Dati!$E$118),0)</f>
        <v>0.16875726656554607</v>
      </c>
      <c r="E13" s="43">
        <f>IF(Dati!$F$118&gt;0,(Dati!F84/Dati!$F$118),0)</f>
        <v>0.4623418307955008</v>
      </c>
      <c r="F13" s="43">
        <f>IF((Dati!$D84+Dati!$H84)&gt;0,Dati!G84/(Dati!$D84+Dati!$H84),0)</f>
        <v>0.977270320429018</v>
      </c>
      <c r="G13" s="43">
        <f>IF((Dati!$E84+Dati!$L84)&gt;0,Dati!I84/(Dati!$E84+Dati!$L84),0)</f>
        <v>0.7967903076955849</v>
      </c>
      <c r="H13" s="43">
        <f>IF((Dati!$F84+Dati!$L84)&gt;0,(Dati!J84+Dati!K84)/(Dati!$F84+Dati!$L84),0)</f>
        <v>0.7451801610986023</v>
      </c>
      <c r="I13" s="43">
        <f>IF(Dati!$F84&gt;0,(Dati!J84/Dati!$F84),0)</f>
        <v>0.7671215048189497</v>
      </c>
      <c r="J13" s="43">
        <f>IF(Dati!$L84&gt;0,(Dati!K84/Dati!$L84),0)</f>
        <v>0.6829030275761713</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f>IF(Dati!$D$118&gt;0,(Dati!D85/Dati!$D$118),0)</f>
        <v>0.008834612845989276</v>
      </c>
      <c r="D15" s="43">
        <f>IF(Dati!$E$118&gt;0,(Dati!E85/Dati!$E$118),0)</f>
        <v>0.05736851031902873</v>
      </c>
      <c r="E15" s="43">
        <f>IF(Dati!$F$118&gt;0,(Dati!F85/Dati!$F$118),0)</f>
        <v>0.16478389971953555</v>
      </c>
      <c r="F15" s="43">
        <f>IF((Dati!$D85+Dati!$H85)&gt;0,Dati!G85/(Dati!$D85+Dati!$H85),0)</f>
        <v>1.2138853450743456</v>
      </c>
      <c r="G15" s="43">
        <f>IF((Dati!$E85+Dati!$L85)&gt;0,Dati!I85/(Dati!$E85+Dati!$L85),0)</f>
        <v>0.9988489638292232</v>
      </c>
      <c r="H15" s="43">
        <f>IF((Dati!$F85+Dati!$L85)&gt;0,(Dati!J85+Dati!K85)/(Dati!$F85+Dati!$L85),0)</f>
        <v>0.9980625997435228</v>
      </c>
      <c r="I15" s="43">
        <f>IF(Dati!$F85&gt;0,(Dati!J85/Dati!$F85),0)</f>
        <v>0.9980352204379024</v>
      </c>
      <c r="J15" s="43">
        <f>IF(Dati!$L85&gt;0,(Dati!K85/Dati!$L85),0)</f>
        <v>1</v>
      </c>
    </row>
    <row r="16" spans="1:10" s="45" customFormat="1" ht="27" customHeight="1">
      <c r="A16" s="46" t="s">
        <v>485</v>
      </c>
      <c r="B16" s="47" t="s">
        <v>449</v>
      </c>
      <c r="C16" s="43">
        <f>IF(Dati!$D$118&gt;0,(Dati!D86/Dati!$D$118),0)</f>
        <v>0.00598333471003514</v>
      </c>
      <c r="D16" s="43">
        <f>IF(Dati!$E$118&gt;0,(Dati!E86/Dati!$E$118),0)</f>
        <v>0.007066331567790208</v>
      </c>
      <c r="E16" s="43">
        <f>IF(Dati!$F$118&gt;0,(Dati!F86/Dati!$F$118),0)</f>
        <v>0.013799185072977735</v>
      </c>
      <c r="F16" s="43">
        <f>IF((Dati!$D86+Dati!$H86)&gt;0,Dati!G86/(Dati!$D86+Dati!$H86),0)</f>
        <v>1</v>
      </c>
      <c r="G16" s="43">
        <f>IF((Dati!$E86+Dati!$L86)&gt;0,Dati!I86/(Dati!$E86+Dati!$L86),0)</f>
        <v>1</v>
      </c>
      <c r="H16" s="43">
        <f>IF((Dati!$F86+Dati!$L86)&gt;0,(Dati!J86+Dati!K86)/(Dati!$F86+Dati!$L86),0)</f>
        <v>0.12385261995579362</v>
      </c>
      <c r="I16" s="43">
        <f>IF(Dati!$F86&gt;0,(Dati!J86/Dati!$F86),0)</f>
        <v>0.12385261995579362</v>
      </c>
      <c r="J16" s="43">
        <f>IF(Dati!$L86&gt;0,(Dati!K86/Dati!$L86),0)</f>
        <v>0</v>
      </c>
    </row>
    <row r="17" spans="1:10" s="45" customFormat="1" ht="27" customHeight="1">
      <c r="A17" s="46" t="s">
        <v>486</v>
      </c>
      <c r="B17" s="47" t="s">
        <v>450</v>
      </c>
      <c r="C17" s="43">
        <f>IF(Dati!$D$118&gt;0,(Dati!D87/Dati!$D$118),0)</f>
        <v>0.004104010419873116</v>
      </c>
      <c r="D17" s="43">
        <f>IF(Dati!$E$118&gt;0,(Dati!E87/Dati!$E$118),0)</f>
        <v>0.003939282357528327</v>
      </c>
      <c r="E17" s="43">
        <f>IF(Dati!$F$118&gt;0,(Dati!F87/Dati!$F$118),0)</f>
        <v>0.008724569548704533</v>
      </c>
      <c r="F17" s="43">
        <f>IF((Dati!$D87+Dati!$H87)&gt;0,Dati!G87/(Dati!$D87+Dati!$H87),0)</f>
        <v>1.1711717863497733</v>
      </c>
      <c r="G17" s="43">
        <f>IF((Dati!$E87+Dati!$L87)&gt;0,Dati!I87/(Dati!$E87+Dati!$L87),0)</f>
        <v>1.0160817508631719</v>
      </c>
      <c r="H17" s="43">
        <f>IF((Dati!$F87+Dati!$L87)&gt;0,(Dati!J87+Dati!K87)/(Dati!$F87+Dati!$L87),0)</f>
        <v>0.9269586788024224</v>
      </c>
      <c r="I17" s="43">
        <f>IF(Dati!$F87&gt;0,(Dati!J87/Dati!$F87),0)</f>
        <v>0.9602974757871141</v>
      </c>
      <c r="J17" s="43">
        <f>IF(Dati!$L87&gt;0,(Dati!K87/Dati!$L87),0)</f>
        <v>0.5749965587529298</v>
      </c>
    </row>
    <row r="18" spans="1:10" s="45" customFormat="1" ht="27" customHeight="1">
      <c r="A18" s="46" t="s">
        <v>487</v>
      </c>
      <c r="B18" s="47" t="s">
        <v>451</v>
      </c>
      <c r="C18" s="43">
        <f>IF(Dati!$D$118&gt;0,(Dati!D88/Dati!$D$118),0)</f>
        <v>0</v>
      </c>
      <c r="D18" s="43">
        <f>IF(Dati!$E$118&gt;0,(Dati!E88/Dati!$E$118),0)</f>
        <v>0.00013890859490518325</v>
      </c>
      <c r="E18" s="43">
        <f>IF(Dati!$F$118&gt;0,(Dati!F88/Dati!$F$118),0)</f>
        <v>0.0003709290961399786</v>
      </c>
      <c r="F18" s="43">
        <f>IF((Dati!$D88+Dati!$H88)&gt;0,Dati!G88/(Dati!$D88+Dati!$H88),0)</f>
        <v>0</v>
      </c>
      <c r="G18" s="43">
        <f>IF((Dati!$E88+Dati!$L88)&gt;0,Dati!I88/(Dati!$E88+Dati!$L88),0)</f>
        <v>1</v>
      </c>
      <c r="H18" s="43">
        <f>IF((Dati!$F88+Dati!$L88)&gt;0,(Dati!J88+Dati!K88)/(Dati!$F88+Dati!$L88),0)</f>
        <v>1</v>
      </c>
      <c r="I18" s="43">
        <f>IF(Dati!$F88&gt;0,(Dati!J88/Dati!$F88),0)</f>
        <v>1</v>
      </c>
      <c r="J18" s="43">
        <f>IF(Dati!$L88&gt;0,(Dati!K88/Dati!$L88),0)</f>
        <v>0</v>
      </c>
    </row>
    <row r="19" spans="1:10" s="45" customFormat="1" ht="27" customHeight="1">
      <c r="A19" s="46" t="s">
        <v>488</v>
      </c>
      <c r="B19" s="47" t="s">
        <v>452</v>
      </c>
      <c r="C19" s="43">
        <f>IF(Dati!$D$118&gt;0,(Dati!D89/Dati!$D$118),0)</f>
        <v>0</v>
      </c>
      <c r="D19" s="43">
        <f>IF(Dati!$E$118&gt;0,(Dati!E89/Dati!$E$118),0)</f>
        <v>0</v>
      </c>
      <c r="E19" s="43">
        <f>IF(Dati!$F$118&gt;0,(Dati!F89/Dati!$F$118),0)</f>
        <v>0</v>
      </c>
      <c r="F19" s="43">
        <f>IF((Dati!$D89+Dati!$H89)&gt;0,Dati!G89/(Dati!$D89+Dati!$H89),0)</f>
        <v>0</v>
      </c>
      <c r="G19" s="43">
        <f>IF((Dati!$E89+Dati!$L89)&gt;0,Dati!I89/(Dati!$E89+Dati!$L89),0)</f>
        <v>0</v>
      </c>
      <c r="H19" s="43">
        <f>IF((Dati!$F89+Dati!$L89)&gt;0,(Dati!J89+Dati!K89)/(Dati!$F89+Dati!$L89),0)</f>
        <v>0</v>
      </c>
      <c r="I19" s="43">
        <f>IF(Dati!$F89&gt;0,(Dati!J89/Dati!$F89),0)</f>
        <v>0</v>
      </c>
      <c r="J19" s="43">
        <f>IF(Dati!$L89&gt;0,(Dati!K89/Dati!$L89),0)</f>
        <v>0</v>
      </c>
    </row>
    <row r="20" spans="1:10" s="45" customFormat="1" ht="27" customHeight="1">
      <c r="A20" s="48" t="s">
        <v>489</v>
      </c>
      <c r="B20" s="49" t="s">
        <v>490</v>
      </c>
      <c r="C20" s="43">
        <f>IF(Dati!$D$118&gt;0,(Dati!D90/Dati!$D$118),0)</f>
        <v>0.018921957975897533</v>
      </c>
      <c r="D20" s="43">
        <f>IF(Dati!$E$118&gt;0,(Dati!E90/Dati!$E$118),0)</f>
        <v>0.06851303283925245</v>
      </c>
      <c r="E20" s="43">
        <f>IF(Dati!$F$118&gt;0,(Dati!F90/Dati!$F$118),0)</f>
        <v>0.18767858343735783</v>
      </c>
      <c r="F20" s="43">
        <f>IF((Dati!$D90+Dati!$H90)&gt;0,Dati!G90/(Dati!$D90+Dati!$H90),0)</f>
        <v>1.1412254776641928</v>
      </c>
      <c r="G20" s="43">
        <f>IF((Dati!$E90+Dati!$L90)&gt;0,Dati!I90/(Dati!$E90+Dati!$L90),0)</f>
        <v>1.0000185172741718</v>
      </c>
      <c r="H20" s="43">
        <f>IF((Dati!$F90+Dati!$L90)&gt;0,(Dati!J90+Dati!K90)/(Dati!$F90+Dati!$L90),0)</f>
        <v>0.9312935873750312</v>
      </c>
      <c r="I20" s="43">
        <f>IF(Dati!$F90&gt;0,(Dati!J90/Dati!$F90),0)</f>
        <v>0.932009976381883</v>
      </c>
      <c r="J20" s="43">
        <f>IF(Dati!$L90&gt;0,(Dati!K90/Dati!$L90),0)</f>
        <v>0.8886802740709752</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f>IF(Dati!$D$118&gt;0,(Dati!D91/Dati!$D$118),0)</f>
        <v>0.04767228935459206</v>
      </c>
      <c r="D22" s="43">
        <f>IF(Dati!$E$118&gt;0,(Dati!E91/Dati!$E$118),0)</f>
        <v>0.04095897714058615</v>
      </c>
      <c r="E22" s="43">
        <f>IF(Dati!$F$118&gt;0,(Dati!F91/Dati!$F$118),0)</f>
        <v>0.09286621768794713</v>
      </c>
      <c r="F22" s="43">
        <f>IF((Dati!$D91+Dati!$H91)&gt;0,Dati!G91/(Dati!$D91+Dati!$H91),0)</f>
        <v>0.864190924861241</v>
      </c>
      <c r="G22" s="43">
        <f>IF((Dati!$E91+Dati!$L91)&gt;0,Dati!I91/(Dati!$E91+Dati!$L91),0)</f>
        <v>0.6801137227007641</v>
      </c>
      <c r="H22" s="43">
        <f>IF((Dati!$F91+Dati!$L91)&gt;0,(Dati!J91+Dati!K91)/(Dati!$F91+Dati!$L91),0)</f>
        <v>0.6482892925133263</v>
      </c>
      <c r="I22" s="43">
        <f>IF(Dati!$F91&gt;0,(Dati!J91/Dati!$F91),0)</f>
        <v>0.7377894684382371</v>
      </c>
      <c r="J22" s="43">
        <f>IF(Dati!$L91&gt;0,(Dati!K91/Dati!$L91),0)</f>
        <v>0.496919049715439</v>
      </c>
    </row>
    <row r="23" spans="1:10" s="45" customFormat="1" ht="27" customHeight="1">
      <c r="A23" s="46" t="s">
        <v>494</v>
      </c>
      <c r="B23" s="47" t="s">
        <v>454</v>
      </c>
      <c r="C23" s="43">
        <f>IF(Dati!$D$118&gt;0,(Dati!D92/Dati!$D$118),0)</f>
        <v>0.014620091696695101</v>
      </c>
      <c r="D23" s="43">
        <f>IF(Dati!$E$118&gt;0,(Dati!E92/Dati!$E$118),0)</f>
        <v>0.006486324597363458</v>
      </c>
      <c r="E23" s="43">
        <f>IF(Dati!$F$118&gt;0,(Dati!F92/Dati!$F$118),0)</f>
        <v>0.01521269615912987</v>
      </c>
      <c r="F23" s="43">
        <f>IF((Dati!$D92+Dati!$H92)&gt;0,Dati!G92/(Dati!$D92+Dati!$H92),0)</f>
        <v>0.5803625757902987</v>
      </c>
      <c r="G23" s="43">
        <f>IF((Dati!$E92+Dati!$L92)&gt;0,Dati!I92/(Dati!$E92+Dati!$L92),0)</f>
        <v>0.5165716037217801</v>
      </c>
      <c r="H23" s="43">
        <f>IF((Dati!$F92+Dati!$L92)&gt;0,(Dati!J92+Dati!K92)/(Dati!$F92+Dati!$L92),0)</f>
        <v>0.23234042528989504</v>
      </c>
      <c r="I23" s="43">
        <f>IF(Dati!$F92&gt;0,(Dati!J92/Dati!$F92),0)</f>
        <v>0.732306919166184</v>
      </c>
      <c r="J23" s="43">
        <f>IF(Dati!$L92&gt;0,(Dati!K92/Dati!$L92),0)</f>
        <v>0.06356462231150709</v>
      </c>
    </row>
    <row r="24" spans="1:10" s="45" customFormat="1" ht="27" customHeight="1">
      <c r="A24" s="46" t="s">
        <v>495</v>
      </c>
      <c r="B24" s="47" t="s">
        <v>455</v>
      </c>
      <c r="C24" s="43">
        <f>IF(Dati!$D$118&gt;0,(Dati!D93/Dati!$D$118),0)</f>
        <v>0.00022241836521648859</v>
      </c>
      <c r="D24" s="43">
        <f>IF(Dati!$E$118&gt;0,(Dati!E93/Dati!$E$118),0)</f>
        <v>9.337039456393641E-05</v>
      </c>
      <c r="E24" s="43">
        <f>IF(Dati!$F$118&gt;0,(Dati!F93/Dati!$F$118),0)</f>
        <v>0.00025338109375513495</v>
      </c>
      <c r="F24" s="43">
        <f>IF((Dati!$D93+Dati!$H93)&gt;0,Dati!G93/(Dati!$D93+Dati!$H93),0)</f>
        <v>1.1432611240601547</v>
      </c>
      <c r="G24" s="43">
        <f>IF((Dati!$E93+Dati!$L93)&gt;0,Dati!I93/(Dati!$E93+Dati!$L93),0)</f>
        <v>1.0332081591237503</v>
      </c>
      <c r="H24" s="43">
        <f>IF((Dati!$F93+Dati!$L93)&gt;0,(Dati!J93+Dati!K93)/(Dati!$F93+Dati!$L93),0)</f>
        <v>0.9979942693409742</v>
      </c>
      <c r="I24" s="43">
        <f>IF(Dati!$F93&gt;0,(Dati!J93/Dati!$F93),0)</f>
        <v>0.9972447893924391</v>
      </c>
      <c r="J24" s="43">
        <f>IF(Dati!$L93&gt;0,(Dati!K93/Dati!$L93),0)</f>
        <v>1</v>
      </c>
    </row>
    <row r="25" spans="1:10" s="45" customFormat="1" ht="27" customHeight="1">
      <c r="A25" s="46" t="s">
        <v>496</v>
      </c>
      <c r="B25" s="47" t="s">
        <v>456</v>
      </c>
      <c r="C25" s="43">
        <f>IF(Dati!$D$118&gt;0,(Dati!D94/Dati!$D$118),0)</f>
        <v>0.0012530612124872595</v>
      </c>
      <c r="D25" s="43">
        <f>IF(Dati!$E$118&gt;0,(Dati!E94/Dati!$E$118),0)</f>
        <v>0.0013424200094137432</v>
      </c>
      <c r="E25" s="43">
        <f>IF(Dati!$F$118&gt;0,(Dati!F94/Dati!$F$118),0)</f>
        <v>0.003584678407206904</v>
      </c>
      <c r="F25" s="43">
        <f>IF((Dati!$D94+Dati!$H94)&gt;0,Dati!G94/(Dati!$D94+Dati!$H94),0)</f>
        <v>1</v>
      </c>
      <c r="G25" s="43">
        <f>IF((Dati!$E94+Dati!$L94)&gt;0,Dati!I94/(Dati!$E94+Dati!$L94),0)</f>
        <v>1</v>
      </c>
      <c r="H25" s="43">
        <f>IF((Dati!$F94+Dati!$L94)&gt;0,(Dati!J94+Dati!K94)/(Dati!$F94+Dati!$L94),0)</f>
        <v>1</v>
      </c>
      <c r="I25" s="43">
        <f>IF(Dati!$F94&gt;0,(Dati!J94/Dati!$F94),0)</f>
        <v>1</v>
      </c>
      <c r="J25" s="43">
        <f>IF(Dati!$L94&gt;0,(Dati!K94/Dati!$L94),0)</f>
        <v>0</v>
      </c>
    </row>
    <row r="26" spans="1:10" s="45" customFormat="1" ht="27" customHeight="1">
      <c r="A26" s="48" t="s">
        <v>497</v>
      </c>
      <c r="B26" s="47" t="s">
        <v>457</v>
      </c>
      <c r="C26" s="43">
        <f>IF(Dati!$D$118&gt;0,(Dati!D95/Dati!$D$118),0)</f>
        <v>0.01105447249717517</v>
      </c>
      <c r="D26" s="43">
        <f>IF(Dati!$E$118&gt;0,(Dati!E95/Dati!$E$118),0)</f>
        <v>0.011280558224801162</v>
      </c>
      <c r="E26" s="43">
        <f>IF(Dati!$F$118&gt;0,(Dati!F95/Dati!$F$118),0)</f>
        <v>0.024340676003464127</v>
      </c>
      <c r="F26" s="43">
        <f>IF((Dati!$D95+Dati!$H95)&gt;0,Dati!G95/(Dati!$D95+Dati!$H95),0)</f>
        <v>0.9141512033813286</v>
      </c>
      <c r="G26" s="43">
        <f>IF((Dati!$E95+Dati!$L95)&gt;0,Dati!I95/(Dati!$E95+Dati!$L95),0)</f>
        <v>0.9118434735801063</v>
      </c>
      <c r="H26" s="43">
        <f>IF((Dati!$F95+Dati!$L95)&gt;0,(Dati!J95+Dati!K95)/(Dati!$F95+Dati!$L95),0)</f>
        <v>0.7749653722302133</v>
      </c>
      <c r="I26" s="43">
        <f>IF(Dati!$F95&gt;0,(Dati!J95/Dati!$F95),0)</f>
        <v>0.7117818399999692</v>
      </c>
      <c r="J26" s="43">
        <f>IF(Dati!$L95&gt;0,(Dati!K95/Dati!$L95),0)</f>
        <v>0.8928203819222094</v>
      </c>
    </row>
    <row r="27" spans="1:10" s="45" customFormat="1" ht="27" customHeight="1">
      <c r="A27" s="70" t="s">
        <v>498</v>
      </c>
      <c r="B27" s="49" t="s">
        <v>499</v>
      </c>
      <c r="C27" s="43">
        <f>IF(Dati!$D$118&gt;0,(Dati!D96/Dati!$D$118),0)</f>
        <v>0.07482233312616608</v>
      </c>
      <c r="D27" s="43">
        <f>IF(Dati!$E$118&gt;0,(Dati!E96/Dati!$E$118),0)</f>
        <v>0.06016165036672844</v>
      </c>
      <c r="E27" s="43">
        <f>IF(Dati!$F$118&gt;0,(Dati!F96/Dati!$F$118),0)</f>
        <v>0.13625764935150317</v>
      </c>
      <c r="F27" s="43">
        <f>IF((Dati!$D96+Dati!$H96)&gt;0,Dati!G96/(Dati!$D96+Dati!$H96),0)</f>
        <v>0.7937140462296658</v>
      </c>
      <c r="G27" s="43">
        <f>IF((Dati!$E96+Dati!$L96)&gt;0,Dati!I96/(Dati!$E96+Dati!$L96),0)</f>
        <v>0.6840212791367</v>
      </c>
      <c r="H27" s="43">
        <f>IF((Dati!$F96+Dati!$L96)&gt;0,(Dati!J96+Dati!K96)/(Dati!$F96+Dati!$L96),0)</f>
        <v>0.5722856213952462</v>
      </c>
      <c r="I27" s="43">
        <f>IF(Dati!$F96&gt;0,(Dati!J96/Dati!$F96),0)</f>
        <v>0.7399121668065465</v>
      </c>
      <c r="J27" s="43">
        <f>IF(Dati!$L96&gt;0,(Dati!K96/Dati!$L96),0)</f>
        <v>0.3703680835637705</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f>IF(Dati!$D$118&gt;0,(Dati!D97/Dati!$D$118),0)</f>
        <v>0</v>
      </c>
      <c r="D29" s="43">
        <f>IF(Dati!$E$118&gt;0,(Dati!E97/Dati!$E$118),0)</f>
        <v>0</v>
      </c>
      <c r="E29" s="43">
        <f>IF(Dati!$F$118&gt;0,(Dati!F97/Dati!$F$118),0)</f>
        <v>0</v>
      </c>
      <c r="F29" s="43">
        <f>IF((Dati!$D97+Dati!$H97)&gt;0,Dati!G97/(Dati!$D97+Dati!$H97),0)</f>
        <v>0</v>
      </c>
      <c r="G29" s="43">
        <f>IF((Dati!$E97+Dati!$L97)&gt;0,Dati!I97/(Dati!$E97+Dati!$L97),0)</f>
        <v>0</v>
      </c>
      <c r="H29" s="43">
        <f>IF((Dati!$F97+Dati!$L97)&gt;0,(Dati!J97+Dati!K97)/(Dati!$F97+Dati!$L97),0)</f>
        <v>0</v>
      </c>
      <c r="I29" s="43">
        <f>IF(Dati!$F97&gt;0,(Dati!J97/Dati!$F97),0)</f>
        <v>0</v>
      </c>
      <c r="J29" s="43">
        <f>IF(Dati!$L97&gt;0,(Dati!K97/Dati!$L97),0)</f>
        <v>0</v>
      </c>
    </row>
    <row r="30" spans="1:10" s="45" customFormat="1" ht="27" customHeight="1">
      <c r="A30" s="46" t="s">
        <v>503</v>
      </c>
      <c r="B30" s="47" t="s">
        <v>459</v>
      </c>
      <c r="C30" s="43">
        <f>IF(Dati!$D$118&gt;0,(Dati!D98/Dati!$D$118),0)</f>
        <v>0.18029780679443314</v>
      </c>
      <c r="D30" s="43">
        <f>IF(Dati!$E$118&gt;0,(Dati!E98/Dati!$E$118),0)</f>
        <v>0.18557402450749233</v>
      </c>
      <c r="E30" s="43">
        <f>IF(Dati!$F$118&gt;0,(Dati!F98/Dati!$F$118),0)</f>
        <v>0.06089269354935182</v>
      </c>
      <c r="F30" s="43">
        <f>IF((Dati!$D98+Dati!$H98)&gt;0,Dati!G98/(Dati!$D98+Dati!$H98),0)</f>
        <v>0.8274572047677003</v>
      </c>
      <c r="G30" s="43">
        <f>IF((Dati!$E98+Dati!$L98)&gt;0,Dati!I98/(Dati!$E98+Dati!$L98),0)</f>
        <v>0.7906790899472386</v>
      </c>
      <c r="H30" s="43">
        <f>IF((Dati!$F98+Dati!$L98)&gt;0,(Dati!J98+Dati!K98)/(Dati!$F98+Dati!$L98),0)</f>
        <v>0.24307056776419414</v>
      </c>
      <c r="I30" s="43">
        <f>IF(Dati!$F98&gt;0,(Dati!J98/Dati!$F98),0)</f>
        <v>0.4099735676560319</v>
      </c>
      <c r="J30" s="43">
        <f>IF(Dati!$L98&gt;0,(Dati!K98/Dati!$L98),0)</f>
        <v>0.08630692596125657</v>
      </c>
    </row>
    <row r="31" spans="1:10" s="45" customFormat="1" ht="27" customHeight="1">
      <c r="A31" s="46" t="s">
        <v>504</v>
      </c>
      <c r="B31" s="47" t="s">
        <v>460</v>
      </c>
      <c r="C31" s="43">
        <f>IF(Dati!$D$118&gt;0,(Dati!D99/Dati!$D$118),0)</f>
        <v>0.3795497461042516</v>
      </c>
      <c r="D31" s="43">
        <f>IF(Dati!$E$118&gt;0,(Dati!E99/Dati!$E$118),0)</f>
        <v>0.35352133237022704</v>
      </c>
      <c r="E31" s="43">
        <f>IF(Dati!$F$118&gt;0,(Dati!F99/Dati!$F$118),0)</f>
        <v>0.001060939539934866</v>
      </c>
      <c r="F31" s="43">
        <f>IF((Dati!$D99+Dati!$H99)&gt;0,Dati!G99/(Dati!$D99+Dati!$H99),0)</f>
        <v>1</v>
      </c>
      <c r="G31" s="43">
        <f>IF((Dati!$E99+Dati!$L99)&gt;0,Dati!I99/(Dati!$E99+Dati!$L99),0)</f>
        <v>1</v>
      </c>
      <c r="H31" s="43">
        <f>IF((Dati!$F99+Dati!$L99)&gt;0,(Dati!J99+Dati!K99)/(Dati!$F99+Dati!$L99),0)</f>
        <v>1</v>
      </c>
      <c r="I31" s="43">
        <f>IF(Dati!$F99&gt;0,(Dati!J99/Dati!$F99),0)</f>
        <v>1</v>
      </c>
      <c r="J31" s="43">
        <f>IF(Dati!$L99&gt;0,(Dati!K99/Dati!$L99),0)</f>
        <v>0</v>
      </c>
    </row>
    <row r="32" spans="1:10" s="45" customFormat="1" ht="27" customHeight="1">
      <c r="A32" s="46" t="s">
        <v>505</v>
      </c>
      <c r="B32" s="47" t="s">
        <v>461</v>
      </c>
      <c r="C32" s="43">
        <f>IF(Dati!$D$118&gt;0,(Dati!D100/Dati!$D$118),0)</f>
        <v>0.0007831632578045373</v>
      </c>
      <c r="D32" s="43">
        <f>IF(Dati!$E$118&gt;0,(Dati!E100/Dati!$E$118),0)</f>
        <v>0.011833488364369338</v>
      </c>
      <c r="E32" s="43">
        <f>IF(Dati!$F$118&gt;0,(Dati!F100/Dati!$F$118),0)</f>
        <v>0.009627063509944423</v>
      </c>
      <c r="F32" s="43">
        <f>IF((Dati!$D100+Dati!$H100)&gt;0,Dati!G100/(Dati!$D100+Dati!$H100),0)</f>
        <v>1</v>
      </c>
      <c r="G32" s="43">
        <f>IF((Dati!$E100+Dati!$L100)&gt;0,Dati!I100/(Dati!$E100+Dati!$L100),0)</f>
        <v>0.08767799155811185</v>
      </c>
      <c r="H32" s="43">
        <f>IF((Dati!$F100+Dati!$L100)&gt;0,(Dati!J100+Dati!K100)/(Dati!$F100+Dati!$L100),0)</f>
        <v>0.22546847421983554</v>
      </c>
      <c r="I32" s="43">
        <f>IF(Dati!$F100&gt;0,(Dati!J100/Dati!$F100),0)</f>
        <v>0.22546847421983554</v>
      </c>
      <c r="J32" s="43">
        <f>IF(Dati!$L100&gt;0,(Dati!K100/Dati!$L100),0)</f>
        <v>0</v>
      </c>
    </row>
    <row r="33" spans="1:10" s="45" customFormat="1" ht="27" customHeight="1">
      <c r="A33" s="46" t="s">
        <v>506</v>
      </c>
      <c r="B33" s="47" t="s">
        <v>462</v>
      </c>
      <c r="C33" s="43">
        <f>IF(Dati!$D$118&gt;0,(Dati!D101/Dati!$D$118),0)</f>
        <v>0.011234616023000674</v>
      </c>
      <c r="D33" s="43">
        <f>IF(Dati!$E$118&gt;0,(Dati!E101/Dati!$E$118),0)</f>
        <v>0.022385695653685398</v>
      </c>
      <c r="E33" s="43">
        <f>IF(Dati!$F$118&gt;0,(Dati!F101/Dati!$F$118),0)</f>
        <v>0.032524930834106985</v>
      </c>
      <c r="F33" s="43">
        <f>IF((Dati!$D101+Dati!$H101)&gt;0,Dati!G101/(Dati!$D101+Dati!$H101),0)</f>
        <v>1.9176191725921885</v>
      </c>
      <c r="G33" s="43">
        <f>IF((Dati!$E101+Dati!$L101)&gt;0,Dati!I101/(Dati!$E101+Dati!$L101),0)</f>
        <v>1</v>
      </c>
      <c r="H33" s="43">
        <f>IF((Dati!$F101+Dati!$L101)&gt;0,(Dati!J101+Dati!K101)/(Dati!$F101+Dati!$L101),0)</f>
        <v>1</v>
      </c>
      <c r="I33" s="43">
        <f>IF(Dati!$F101&gt;0,(Dati!J101/Dati!$F101),0)</f>
        <v>1</v>
      </c>
      <c r="J33" s="43">
        <f>IF(Dati!$L101&gt;0,(Dati!K101/Dati!$L101),0)</f>
        <v>0</v>
      </c>
    </row>
    <row r="34" spans="1:10" s="45" customFormat="1" ht="27" customHeight="1">
      <c r="A34" s="48" t="s">
        <v>507</v>
      </c>
      <c r="B34" s="49" t="s">
        <v>508</v>
      </c>
      <c r="C34" s="43">
        <f>IF(Dati!$D$118&gt;0,(Dati!D102/Dati!$D$118),0)</f>
        <v>0.5718653321794899</v>
      </c>
      <c r="D34" s="43">
        <f>IF(Dati!$E$118&gt;0,(Dati!E102/Dati!$E$118),0)</f>
        <v>0.5733145408957742</v>
      </c>
      <c r="E34" s="43">
        <f>IF(Dati!$F$118&gt;0,(Dati!F102/Dati!$F$118),0)</f>
        <v>0.10410562743333811</v>
      </c>
      <c r="F34" s="43">
        <f>IF((Dati!$D102+Dati!$H102)&gt;0,Dati!G102/(Dati!$D102+Dati!$H102),0)</f>
        <v>0.9576878159570722</v>
      </c>
      <c r="G34" s="43">
        <f>IF((Dati!$E102+Dati!$L102)&gt;0,Dati!I102/(Dati!$E102+Dati!$L102),0)</f>
        <v>0.9084285260447499</v>
      </c>
      <c r="H34" s="43">
        <f>IF((Dati!$F102+Dati!$L102)&gt;0,(Dati!J102+Dati!K102)/(Dati!$F102+Dati!$L102),0)</f>
        <v>0.39255057997348797</v>
      </c>
      <c r="I34" s="43">
        <f>IF(Dati!$F102&gt;0,(Dati!J102/Dati!$F102),0)</f>
        <v>0.5832620772814711</v>
      </c>
      <c r="J34" s="43">
        <f>IF(Dati!$L102&gt;0,(Dati!K102/Dati!$L102),0)</f>
        <v>0.08630692596125657</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f>IF(Dati!$D$118&gt;0,(Dati!D103/Dati!$D$118),0)</f>
        <v>0</v>
      </c>
      <c r="D36" s="43">
        <f>IF(Dati!$E$118&gt;0,(Dati!E103/Dati!$E$118),0)</f>
        <v>0</v>
      </c>
      <c r="E36" s="43">
        <f>IF(Dati!$F$118&gt;0,(Dati!F103/Dati!$F$118),0)</f>
        <v>0</v>
      </c>
      <c r="F36" s="43">
        <f>IF((Dati!$D103+Dati!$H103)&gt;0,Dati!G103/(Dati!$D103+Dati!$H103),0)</f>
        <v>0</v>
      </c>
      <c r="G36" s="43">
        <f>IF((Dati!$E103+Dati!$L103)&gt;0,Dati!I103/(Dati!$E103+Dati!$L103),0)</f>
        <v>0</v>
      </c>
      <c r="H36" s="43">
        <f>IF((Dati!$F103+Dati!$L103)&gt;0,(Dati!J103+Dati!K103)/(Dati!$F103+Dati!$L103),0)</f>
        <v>0</v>
      </c>
      <c r="I36" s="43">
        <f>IF(Dati!$F103&gt;0,(Dati!J103/Dati!$F103),0)</f>
        <v>0</v>
      </c>
      <c r="J36" s="43">
        <f>IF(Dati!$L103&gt;0,(Dati!K103/Dati!$L103),0)</f>
        <v>0</v>
      </c>
    </row>
    <row r="37" spans="1:10" s="45" customFormat="1" ht="27" customHeight="1">
      <c r="A37" s="46" t="s">
        <v>512</v>
      </c>
      <c r="B37" s="47" t="s">
        <v>464</v>
      </c>
      <c r="C37" s="43">
        <f>IF(Dati!$D$118&gt;0,(Dati!D104/Dati!$D$118),0)</f>
        <v>0</v>
      </c>
      <c r="D37" s="43">
        <f>IF(Dati!$E$118&gt;0,(Dati!E104/Dati!$E$118),0)</f>
        <v>0</v>
      </c>
      <c r="E37" s="43">
        <f>IF(Dati!$F$118&gt;0,(Dati!F104/Dati!$F$118),0)</f>
        <v>0</v>
      </c>
      <c r="F37" s="43">
        <f>IF((Dati!$D104+Dati!$H104)&gt;0,Dati!G104/(Dati!$D104+Dati!$H104),0)</f>
        <v>0</v>
      </c>
      <c r="G37" s="43">
        <f>IF((Dati!$E104+Dati!$L104)&gt;0,Dati!I104/(Dati!$E104+Dati!$L104),0)</f>
        <v>0</v>
      </c>
      <c r="H37" s="43">
        <f>IF((Dati!$F104+Dati!$L104)&gt;0,(Dati!J104+Dati!K104)/(Dati!$F104+Dati!$L104),0)</f>
        <v>0</v>
      </c>
      <c r="I37" s="43">
        <f>IF(Dati!$F104&gt;0,(Dati!J104/Dati!$F104),0)</f>
        <v>0</v>
      </c>
      <c r="J37" s="43">
        <f>IF(Dati!$L104&gt;0,(Dati!K104/Dati!$L104),0)</f>
        <v>0</v>
      </c>
    </row>
    <row r="38" spans="1:10" s="45" customFormat="1" ht="27" customHeight="1">
      <c r="A38" s="46" t="s">
        <v>513</v>
      </c>
      <c r="B38" s="47" t="s">
        <v>465</v>
      </c>
      <c r="C38" s="43">
        <f>IF(Dati!$D$118&gt;0,(Dati!D105/Dati!$D$118),0)</f>
        <v>0</v>
      </c>
      <c r="D38" s="43">
        <f>IF(Dati!$E$118&gt;0,(Dati!E105/Dati!$E$118),0)</f>
        <v>0</v>
      </c>
      <c r="E38" s="43">
        <f>IF(Dati!$F$118&gt;0,(Dati!F105/Dati!$F$118),0)</f>
        <v>0</v>
      </c>
      <c r="F38" s="43">
        <f>IF((Dati!$D105+Dati!$H105)&gt;0,Dati!G105/(Dati!$D105+Dati!$H105),0)</f>
        <v>0</v>
      </c>
      <c r="G38" s="43">
        <f>IF((Dati!$E105+Dati!$L105)&gt;0,Dati!I105/(Dati!$E105+Dati!$L105),0)</f>
        <v>0</v>
      </c>
      <c r="H38" s="43">
        <f>IF((Dati!$F105+Dati!$L105)&gt;0,(Dati!J105+Dati!K105)/(Dati!$F105+Dati!$L105),0)</f>
        <v>0</v>
      </c>
      <c r="I38" s="43">
        <f>IF(Dati!$F105&gt;0,(Dati!J105/Dati!$F105),0)</f>
        <v>0</v>
      </c>
      <c r="J38" s="43">
        <f>IF(Dati!$L105&gt;0,(Dati!K105/Dati!$L105),0)</f>
        <v>0</v>
      </c>
    </row>
    <row r="39" spans="1:10" s="45" customFormat="1" ht="27" customHeight="1">
      <c r="A39" s="46" t="s">
        <v>514</v>
      </c>
      <c r="B39" s="47" t="s">
        <v>466</v>
      </c>
      <c r="C39" s="43">
        <f>IF(Dati!$D$118&gt;0,(Dati!D106/Dati!$D$118),0)</f>
        <v>0</v>
      </c>
      <c r="D39" s="43">
        <f>IF(Dati!$E$118&gt;0,(Dati!E106/Dati!$E$118),0)</f>
        <v>0</v>
      </c>
      <c r="E39" s="43">
        <f>IF(Dati!$F$118&gt;0,(Dati!F106/Dati!$F$118),0)</f>
        <v>0</v>
      </c>
      <c r="F39" s="43">
        <f>IF((Dati!$D106+Dati!$H106)&gt;0,Dati!G106/(Dati!$D106+Dati!$H106),0)</f>
        <v>0</v>
      </c>
      <c r="G39" s="43">
        <f>IF((Dati!$E106+Dati!$L106)&gt;0,Dati!I106/(Dati!$E106+Dati!$L106),0)</f>
        <v>0</v>
      </c>
      <c r="H39" s="43">
        <f>IF((Dati!$F106+Dati!$L106)&gt;0,(Dati!J106+Dati!K106)/(Dati!$F106+Dati!$L106),0)</f>
        <v>0</v>
      </c>
      <c r="I39" s="43">
        <f>IF(Dati!$F106&gt;0,(Dati!J106/Dati!$F106),0)</f>
        <v>0</v>
      </c>
      <c r="J39" s="43">
        <f>IF(Dati!$L106&gt;0,(Dati!K106/Dati!$L106),0)</f>
        <v>0</v>
      </c>
    </row>
    <row r="40" spans="1:10" s="45" customFormat="1" ht="27" customHeight="1">
      <c r="A40" s="48" t="s">
        <v>515</v>
      </c>
      <c r="B40" s="49" t="s">
        <v>516</v>
      </c>
      <c r="C40" s="43">
        <f>IF(Dati!$D$118&gt;0,(Dati!D107/Dati!$D$118),0)</f>
        <v>0</v>
      </c>
      <c r="D40" s="43">
        <f>IF(Dati!$E$118&gt;0,(Dati!E107/Dati!$E$118),0)</f>
        <v>0</v>
      </c>
      <c r="E40" s="43">
        <f>IF(Dati!$F$118&gt;0,(Dati!F107/Dati!$F$118),0)</f>
        <v>0</v>
      </c>
      <c r="F40" s="43">
        <f>IF((Dati!$D107+Dati!$H107)&gt;0,Dati!G107/(Dati!$D107+Dati!$H107),0)</f>
        <v>0</v>
      </c>
      <c r="G40" s="43">
        <f>IF((Dati!$E107+Dati!$L107)&gt;0,Dati!I107/(Dati!$E107+Dati!$L107),0)</f>
        <v>0</v>
      </c>
      <c r="H40" s="43">
        <f>IF((Dati!$F107+Dati!$L107)&gt;0,(Dati!J107+Dati!K107)/(Dati!$F107+Dati!$L107),0)</f>
        <v>0</v>
      </c>
      <c r="I40" s="43">
        <f>IF(Dati!$F107&gt;0,(Dati!J107/Dati!$F107),0)</f>
        <v>0</v>
      </c>
      <c r="J40" s="43">
        <f>IF(Dati!$L107&gt;0,(Dati!K107/Dati!$L107),0)</f>
        <v>0</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f>IF(Dati!$D$118&gt;0,(Dati!D108/Dati!$D$118),0)</f>
        <v>0</v>
      </c>
      <c r="D42" s="43">
        <f>IF(Dati!$E$118&gt;0,(Dati!E108/Dati!$E$118),0)</f>
        <v>0</v>
      </c>
      <c r="E42" s="43">
        <f>IF(Dati!$F$118&gt;0,(Dati!F108/Dati!$F$118),0)</f>
        <v>0</v>
      </c>
      <c r="F42" s="43">
        <f>IF((Dati!$D108+Dati!$H108)&gt;0,Dati!G108/(Dati!$D108+Dati!$H108),0)</f>
        <v>0</v>
      </c>
      <c r="G42" s="43">
        <f>IF((Dati!$E108+Dati!$L108)&gt;0,Dati!I108/(Dati!$E108+Dati!$L108),0)</f>
        <v>0</v>
      </c>
      <c r="H42" s="43">
        <f>IF((Dati!$F108+Dati!$L108)&gt;0,(Dati!J108+Dati!K108)/(Dati!$F108+Dati!$L108),0)</f>
        <v>0</v>
      </c>
      <c r="I42" s="43">
        <f>IF(Dati!$F108&gt;0,(Dati!J108/Dati!$F108),0)</f>
        <v>0</v>
      </c>
      <c r="J42" s="43">
        <f>IF(Dati!$L108&gt;0,(Dati!K108/Dati!$L108),0)</f>
        <v>0</v>
      </c>
    </row>
    <row r="43" spans="1:10" s="45" customFormat="1" ht="27" customHeight="1">
      <c r="A43" s="46" t="s">
        <v>520</v>
      </c>
      <c r="B43" s="47" t="s">
        <v>468</v>
      </c>
      <c r="C43" s="43">
        <f>IF(Dati!$D$118&gt;0,(Dati!D109/Dati!$D$118),0)</f>
        <v>0</v>
      </c>
      <c r="D43" s="43">
        <f>IF(Dati!$E$118&gt;0,(Dati!E109/Dati!$E$118),0)</f>
        <v>0</v>
      </c>
      <c r="E43" s="43">
        <f>IF(Dati!$F$118&gt;0,(Dati!F109/Dati!$F$118),0)</f>
        <v>0</v>
      </c>
      <c r="F43" s="43">
        <f>IF((Dati!$D109+Dati!$H109)&gt;0,Dati!G109/(Dati!$D109+Dati!$H109),0)</f>
        <v>0</v>
      </c>
      <c r="G43" s="43">
        <f>IF((Dati!$E109+Dati!$L109)&gt;0,Dati!I109/(Dati!$E109+Dati!$L109),0)</f>
        <v>0</v>
      </c>
      <c r="H43" s="43">
        <f>IF((Dati!$F109+Dati!$L109)&gt;0,(Dati!J109+Dati!K109)/(Dati!$F109+Dati!$L109),0)</f>
        <v>0</v>
      </c>
      <c r="I43" s="43">
        <f>IF(Dati!$F109&gt;0,(Dati!J109/Dati!$F109),0)</f>
        <v>0</v>
      </c>
      <c r="J43" s="43">
        <f>IF(Dati!$L109&gt;0,(Dati!K109/Dati!$L109),0)</f>
        <v>0</v>
      </c>
    </row>
    <row r="44" spans="1:10" s="45" customFormat="1" ht="27" customHeight="1">
      <c r="A44" s="46" t="s">
        <v>521</v>
      </c>
      <c r="B44" s="47" t="s">
        <v>469</v>
      </c>
      <c r="C44" s="43">
        <f>IF(Dati!$D$118&gt;0,(Dati!D110/Dati!$D$118),0)</f>
        <v>0</v>
      </c>
      <c r="D44" s="43">
        <f>IF(Dati!$E$118&gt;0,(Dati!E110/Dati!$E$118),0)</f>
        <v>0</v>
      </c>
      <c r="E44" s="43">
        <f>IF(Dati!$F$118&gt;0,(Dati!F110/Dati!$F$118),0)</f>
        <v>0</v>
      </c>
      <c r="F44" s="43">
        <f>IF((Dati!$D110+Dati!$H110)&gt;0,Dati!G110/(Dati!$D110+Dati!$H110),0)</f>
        <v>0</v>
      </c>
      <c r="G44" s="43">
        <f>IF((Dati!$E110+Dati!$L110)&gt;0,Dati!I110/(Dati!$E110+Dati!$L110),0)</f>
        <v>0</v>
      </c>
      <c r="H44" s="43">
        <f>IF((Dati!$F110+Dati!$L110)&gt;0,(Dati!J110+Dati!K110)/(Dati!$F110+Dati!$L110),0)</f>
        <v>0</v>
      </c>
      <c r="I44" s="43">
        <f>IF(Dati!$F110&gt;0,(Dati!J110/Dati!$F110),0)</f>
        <v>0</v>
      </c>
      <c r="J44" s="43">
        <f>IF(Dati!$L110&gt;0,(Dati!K110/Dati!$L110),0)</f>
        <v>0</v>
      </c>
    </row>
    <row r="45" spans="1:10" s="45" customFormat="1" ht="27" customHeight="1">
      <c r="A45" s="46" t="s">
        <v>522</v>
      </c>
      <c r="B45" s="47" t="s">
        <v>470</v>
      </c>
      <c r="C45" s="43">
        <f>IF(Dati!$D$118&gt;0,(Dati!D111/Dati!$D$118),0)</f>
        <v>0</v>
      </c>
      <c r="D45" s="43">
        <f>IF(Dati!$E$118&gt;0,(Dati!E111/Dati!$E$118),0)</f>
        <v>0</v>
      </c>
      <c r="E45" s="43">
        <f>IF(Dati!$F$118&gt;0,(Dati!F111/Dati!$F$118),0)</f>
        <v>0</v>
      </c>
      <c r="F45" s="43">
        <f>IF((Dati!$D111+Dati!$H111)&gt;0,Dati!G111/(Dati!$D111+Dati!$H111),0)</f>
        <v>0</v>
      </c>
      <c r="G45" s="43">
        <f>IF((Dati!$E111+Dati!$L111)&gt;0,Dati!I111/(Dati!$E111+Dati!$L111),0)</f>
        <v>0</v>
      </c>
      <c r="H45" s="43">
        <f>IF((Dati!$F111+Dati!$L111)&gt;0,(Dati!J111+Dati!K111)/(Dati!$F111+Dati!$L111),0)</f>
        <v>0</v>
      </c>
      <c r="I45" s="43">
        <f>IF(Dati!$F111&gt;0,(Dati!J111/Dati!$F111),0)</f>
        <v>0</v>
      </c>
      <c r="J45" s="43">
        <f>IF(Dati!$L111&gt;0,(Dati!K111/Dati!$L111),0)</f>
        <v>0</v>
      </c>
    </row>
    <row r="46" spans="1:10" s="45" customFormat="1" ht="27" customHeight="1">
      <c r="A46" s="48" t="s">
        <v>523</v>
      </c>
      <c r="B46" s="49" t="s">
        <v>524</v>
      </c>
      <c r="C46" s="43">
        <f>IF(Dati!$D$118&gt;0,(Dati!D112/Dati!$D$118),0)</f>
        <v>0</v>
      </c>
      <c r="D46" s="43">
        <f>IF(Dati!$E$118&gt;0,(Dati!E112/Dati!$E$118),0)</f>
        <v>0</v>
      </c>
      <c r="E46" s="43">
        <f>IF(Dati!$F$118&gt;0,(Dati!F112/Dati!$F$118),0)</f>
        <v>0</v>
      </c>
      <c r="F46" s="43">
        <f>IF((Dati!$D112+Dati!$H112)&gt;0,Dati!G112/(Dati!$D112+Dati!$H112),0)</f>
        <v>0</v>
      </c>
      <c r="G46" s="43">
        <f>IF((Dati!$E112+Dati!$L112)&gt;0,Dati!I112/(Dati!$E112+Dati!$L112),0)</f>
        <v>0</v>
      </c>
      <c r="H46" s="43">
        <f>IF((Dati!$F112+Dati!$L112)&gt;0,(Dati!J112+Dati!K112)/(Dati!$F112+Dati!$L112),0)</f>
        <v>0</v>
      </c>
      <c r="I46" s="43">
        <f>IF(Dati!$F112&gt;0,(Dati!J112/Dati!$F112),0)</f>
        <v>0</v>
      </c>
      <c r="J46" s="43">
        <f>IF(Dati!$L112&gt;0,(Dati!K112/Dati!$L112),0)</f>
        <v>0</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f>IF(Dati!$D$118&gt;0,(Dati!D113/Dati!$D$118),0)</f>
        <v>0.06916239691201284</v>
      </c>
      <c r="D48" s="43">
        <f>IF(Dati!$E$118&gt;0,(Dati!E113/Dati!$E$118),0)</f>
        <v>0.06441944160736555</v>
      </c>
      <c r="E48" s="43">
        <f>IF(Dati!$F$118&gt;0,(Dati!F113/Dati!$F$118),0)</f>
        <v>0</v>
      </c>
      <c r="F48" s="43">
        <f>IF((Dati!$D113+Dati!$H113)&gt;0,Dati!G113/(Dati!$D113+Dati!$H113),0)</f>
        <v>0</v>
      </c>
      <c r="G48" s="43">
        <f>IF((Dati!$E113+Dati!$L113)&gt;0,Dati!I113/(Dati!$E113+Dati!$L113),0)</f>
        <v>0</v>
      </c>
      <c r="H48" s="43">
        <f>IF((Dati!$F113+Dati!$L113)&gt;0,(Dati!J113+Dati!K113)/(Dati!$F113+Dati!$L113),0)</f>
        <v>0</v>
      </c>
      <c r="I48" s="43">
        <f>IF(Dati!$F113&gt;0,(Dati!J113/Dati!$F113),0)</f>
        <v>0</v>
      </c>
      <c r="J48" s="43">
        <f>IF(Dati!$L113&gt;0,(Dati!K113/Dati!$L113),0)</f>
        <v>0</v>
      </c>
    </row>
    <row r="49" spans="1:10" s="45" customFormat="1" ht="27" customHeight="1">
      <c r="A49" s="48" t="s">
        <v>528</v>
      </c>
      <c r="B49" s="49" t="s">
        <v>529</v>
      </c>
      <c r="C49" s="43">
        <f>IF(Dati!$D$118&gt;0,(Dati!D114/Dati!$D$118),0)</f>
        <v>0.06916239691201284</v>
      </c>
      <c r="D49" s="43">
        <f>IF(Dati!$E$118&gt;0,(Dati!E114/Dati!$E$118),0)</f>
        <v>0.06441944160736555</v>
      </c>
      <c r="E49" s="43">
        <f>IF(Dati!$F$118&gt;0,(Dati!F114/Dati!$F$118),0)</f>
        <v>0</v>
      </c>
      <c r="F49" s="43">
        <f>IF((Dati!$D114+Dati!$H114)&gt;0,Dati!G114/(Dati!$D114+Dati!$H114),0)</f>
        <v>0</v>
      </c>
      <c r="G49" s="43">
        <f>IF((Dati!$E114+Dati!$L114)&gt;0,Dati!I114/(Dati!$E114+Dati!$L114),0)</f>
        <v>0</v>
      </c>
      <c r="H49" s="43">
        <f>IF((Dati!$F114+Dati!$L114)&gt;0,(Dati!J114+Dati!K114)/(Dati!$F114+Dati!$L114),0)</f>
        <v>0</v>
      </c>
      <c r="I49" s="43">
        <f>IF(Dati!$F114&gt;0,(Dati!J114/Dati!$F114),0)</f>
        <v>0</v>
      </c>
      <c r="J49" s="43">
        <f>IF(Dati!$L114&gt;0,(Dati!K114/Dati!$L114),0)</f>
        <v>0</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f>IF(Dati!$D$118&gt;0,(Dati!D115/Dati!$D$118),0)</f>
        <v>0.0577034688350383</v>
      </c>
      <c r="D51" s="43">
        <f>IF(Dati!$E$118&gt;0,(Dati!E115/Dati!$E$118),0)</f>
        <v>0.0543298983368905</v>
      </c>
      <c r="E51" s="43">
        <f>IF(Dati!$F$118&gt;0,(Dati!F115/Dati!$F$118),0)</f>
        <v>0.10419204995699485</v>
      </c>
      <c r="F51" s="43">
        <f>IF((Dati!$D115+Dati!$H115)&gt;0,Dati!G115/(Dati!$D115+Dati!$H115),0)</f>
        <v>1.10076098226576</v>
      </c>
      <c r="G51" s="43">
        <f>IF((Dati!$E115+Dati!$L115)&gt;0,Dati!I115/(Dati!$E115+Dati!$L115),0)</f>
        <v>1</v>
      </c>
      <c r="H51" s="43">
        <f>IF((Dati!$F115+Dati!$L115)&gt;0,(Dati!J115+Dati!K115)/(Dati!$F115+Dati!$L115),0)</f>
        <v>0.9994759149479961</v>
      </c>
      <c r="I51" s="43">
        <f>IF(Dati!$F115&gt;0,(Dati!J115/Dati!$F115),0)</f>
        <v>0.9994755741847237</v>
      </c>
      <c r="J51" s="43">
        <f>IF(Dati!$L115&gt;0,(Dati!K115/Dati!$L115),0)</f>
        <v>1</v>
      </c>
    </row>
    <row r="52" spans="1:10" s="45" customFormat="1" ht="27" customHeight="1">
      <c r="A52" s="46" t="s">
        <v>533</v>
      </c>
      <c r="B52" s="47" t="s">
        <v>473</v>
      </c>
      <c r="C52" s="43">
        <f>IF(Dati!$D$118&gt;0,(Dati!D116/Dati!$D$118),0)</f>
        <v>0.011277550912385336</v>
      </c>
      <c r="D52" s="43">
        <f>IF(Dati!$E$118&gt;0,(Dati!E116/Dati!$E$118),0)</f>
        <v>0.010504169388442846</v>
      </c>
      <c r="E52" s="43">
        <f>IF(Dati!$F$118&gt;0,(Dati!F116/Dati!$F$118),0)</f>
        <v>0.005424259025305228</v>
      </c>
      <c r="F52" s="43">
        <f>IF((Dati!$D116+Dati!$H116)&gt;0,Dati!G116/(Dati!$D116+Dati!$H116),0)</f>
        <v>1.0597024124582806</v>
      </c>
      <c r="G52" s="43">
        <f>IF((Dati!$E116+Dati!$L116)&gt;0,Dati!I116/(Dati!$E116+Dati!$L116),0)</f>
        <v>0.998882288993214</v>
      </c>
      <c r="H52" s="43">
        <f>IF((Dati!$F116+Dati!$L116)&gt;0,(Dati!J116+Dati!K116)/(Dati!$F116+Dati!$L116),0)</f>
        <v>0.9858121681402426</v>
      </c>
      <c r="I52" s="43">
        <f>IF(Dati!$F116&gt;0,(Dati!J116/Dati!$F116),0)</f>
        <v>0.9856418615621381</v>
      </c>
      <c r="J52" s="43">
        <f>IF(Dati!$L116&gt;0,(Dati!K116/Dati!$L116),0)</f>
        <v>1</v>
      </c>
    </row>
    <row r="53" spans="1:10" s="45" customFormat="1" ht="27" customHeight="1">
      <c r="A53" s="48" t="s">
        <v>534</v>
      </c>
      <c r="B53" s="49" t="s">
        <v>535</v>
      </c>
      <c r="C53" s="43">
        <f>IF(Dati!$D$118&gt;0,(Dati!D117/Dati!$D$118),0)</f>
        <v>0.06898101974742364</v>
      </c>
      <c r="D53" s="43">
        <f>IF(Dati!$E$118&gt;0,(Dati!E117/Dati!$E$118),0)</f>
        <v>0.06483406772533334</v>
      </c>
      <c r="E53" s="43">
        <f>IF(Dati!$F$118&gt;0,(Dati!F117/Dati!$F$118),0)</f>
        <v>0.10961630898230008</v>
      </c>
      <c r="F53" s="43">
        <f>IF((Dati!$D117+Dati!$H117)&gt;0,Dati!G117/(Dati!$D117+Dati!$H117),0)</f>
        <v>1.0940380336541933</v>
      </c>
      <c r="G53" s="43">
        <f>IF((Dati!$E117+Dati!$L117)&gt;0,Dati!I117/(Dati!$E117+Dati!$L117),0)</f>
        <v>0.9998186315311693</v>
      </c>
      <c r="H53" s="43">
        <f>IF((Dati!$F117+Dati!$L117)&gt;0,(Dati!J117+Dati!K117)/(Dati!$F117+Dati!$L117),0)</f>
        <v>0.998792489574381</v>
      </c>
      <c r="I53" s="43">
        <f>IF(Dati!$F117&gt;0,(Dati!J117/Dati!$F117),0)</f>
        <v>0.9987910260436378</v>
      </c>
      <c r="J53" s="43">
        <f>IF(Dati!$L117&gt;0,(Dati!K117/Dati!$L117),0)</f>
        <v>1</v>
      </c>
    </row>
    <row r="54" spans="1:10" s="45" customFormat="1" ht="27" customHeight="1">
      <c r="A54" s="153" t="s">
        <v>536</v>
      </c>
      <c r="B54" s="153"/>
      <c r="C54" s="43">
        <f>IF(Dati!$D$118&gt;0,(Dati!D118/Dati!$D$118),0)</f>
        <v>1</v>
      </c>
      <c r="D54" s="43">
        <f>IF(Dati!$E$118&gt;0,(Dati!E118/Dati!$E$118),0)</f>
        <v>1</v>
      </c>
      <c r="E54" s="43">
        <f>IF(Dati!$F$118&gt;0,(Dati!F118/Dati!$F$118),0)</f>
        <v>1</v>
      </c>
      <c r="F54" s="43">
        <f>IF((Dati!$D$118+Dati!$H$118)&gt;0,Dati!G118/(Dati!$D$118+Dati!$H$118),0)</f>
        <v>0.8974763713511679</v>
      </c>
      <c r="G54" s="43">
        <f>IF((Dati!$E118+Dati!$L118)&gt;0,Dati!I118/(Dati!$E118+Dati!$L118),0)</f>
        <v>0.8243941502031223</v>
      </c>
      <c r="H54" s="43">
        <f>IF((Dati!$F118+Dati!$L118)&gt;0,(Dati!J118+Dati!K118)/(Dati!$F118+Dati!$L118),0)</f>
        <v>0.7159141561067094</v>
      </c>
      <c r="I54" s="43">
        <f>IF(Dati!$F118&gt;0,(Dati!J118/Dati!$F118),0)</f>
        <v>0.800614015906075</v>
      </c>
      <c r="J54" s="43">
        <f>IF(Dati!$L118&gt;0,(Dati!K118/Dati!$L118),0)</f>
        <v>0.469785150853414</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16384" width="9.00390625" style="37" customWidth="1"/>
  </cols>
  <sheetData>
    <row r="1" spans="1:5" s="30" customFormat="1" ht="12.75" customHeight="1">
      <c r="A1" s="52" t="str">
        <f>CONCATENATE("Denominazione Ente: ",Dati!D230," - ",Dati!D231)</f>
        <v>Denominazione Ente: COMUNE DI ALZANO LOMBARDO - PROVINCIA DI BERGAMO</v>
      </c>
      <c r="B1" s="56"/>
      <c r="C1" s="51"/>
      <c r="D1" s="29"/>
      <c r="E1" s="29"/>
    </row>
    <row r="2" spans="1:10" s="30" customFormat="1" ht="12.75" customHeight="1">
      <c r="A2" s="52"/>
      <c r="B2" s="57"/>
      <c r="C2" s="51"/>
      <c r="D2" s="32"/>
      <c r="J2" s="78" t="s">
        <v>673</v>
      </c>
    </row>
    <row r="3" spans="1:10" s="30" customFormat="1" ht="18" customHeight="1">
      <c r="A3" s="139" t="s">
        <v>676</v>
      </c>
      <c r="B3" s="139"/>
      <c r="C3" s="139"/>
      <c r="D3" s="139"/>
      <c r="E3" s="139"/>
      <c r="F3" s="176"/>
      <c r="G3" s="176"/>
      <c r="H3" s="176"/>
      <c r="I3" s="176"/>
      <c r="J3" s="176"/>
    </row>
    <row r="4" spans="1:10" s="30" customFormat="1" ht="15" customHeight="1">
      <c r="A4" s="177" t="s">
        <v>672</v>
      </c>
      <c r="B4" s="178"/>
      <c r="C4" s="178"/>
      <c r="D4" s="178"/>
      <c r="E4" s="178"/>
      <c r="F4" s="178"/>
      <c r="G4" s="178"/>
      <c r="H4" s="178"/>
      <c r="I4" s="178"/>
      <c r="J4" s="178"/>
    </row>
    <row r="5" spans="1:10" s="30" customFormat="1" ht="15" customHeight="1">
      <c r="A5" s="177" t="str">
        <f>CONCATENATE("Rendiconto esercizio ",Dati!D232)</f>
        <v>Rendiconto esercizio 2020</v>
      </c>
      <c r="B5" s="177"/>
      <c r="C5" s="177"/>
      <c r="D5" s="177"/>
      <c r="E5" s="177"/>
      <c r="F5" s="177"/>
      <c r="G5" s="177"/>
      <c r="H5" s="177"/>
      <c r="I5" s="177"/>
      <c r="J5" s="177"/>
    </row>
    <row r="6" spans="1:10" ht="19.5" customHeight="1">
      <c r="A6" s="160" t="s">
        <v>394</v>
      </c>
      <c r="B6" s="160"/>
      <c r="C6" s="160"/>
      <c r="D6" s="180" t="s">
        <v>677</v>
      </c>
      <c r="E6" s="181"/>
      <c r="F6" s="181"/>
      <c r="G6" s="181"/>
      <c r="H6" s="181"/>
      <c r="I6" s="181"/>
      <c r="J6" s="182"/>
    </row>
    <row r="7" spans="1:10" ht="12" customHeight="1">
      <c r="A7" s="160" t="s">
        <v>394</v>
      </c>
      <c r="B7" s="179"/>
      <c r="C7" s="179"/>
      <c r="D7" s="183" t="s">
        <v>669</v>
      </c>
      <c r="E7" s="184"/>
      <c r="F7" s="183" t="s">
        <v>670</v>
      </c>
      <c r="G7" s="185"/>
      <c r="H7" s="186" t="s">
        <v>671</v>
      </c>
      <c r="I7" s="187"/>
      <c r="J7" s="188"/>
    </row>
    <row r="8" spans="1:10" ht="76.5" customHeight="1">
      <c r="A8" s="160" t="s">
        <v>394</v>
      </c>
      <c r="B8" s="179"/>
      <c r="C8" s="179"/>
      <c r="D8" s="76" t="s">
        <v>667</v>
      </c>
      <c r="E8" s="77" t="s">
        <v>668</v>
      </c>
      <c r="F8" s="76" t="s">
        <v>667</v>
      </c>
      <c r="G8" s="77" t="s">
        <v>668</v>
      </c>
      <c r="H8" s="79" t="s">
        <v>674</v>
      </c>
      <c r="I8" s="79" t="s">
        <v>675</v>
      </c>
      <c r="J8" s="79" t="s">
        <v>837</v>
      </c>
    </row>
    <row r="9" spans="1:10" ht="12.75" customHeight="1">
      <c r="A9" s="159" t="s">
        <v>542</v>
      </c>
      <c r="B9" s="58" t="s">
        <v>396</v>
      </c>
      <c r="C9" s="59" t="s">
        <v>173</v>
      </c>
      <c r="D9" s="43">
        <f>IF(Dati!$D$227&gt;0,(Dati!D125/Dati!$D$227),0)</f>
        <v>0.0034848368282829447</v>
      </c>
      <c r="E9" s="43">
        <f>IF(Dati!$F$227&gt;0,(Dati!F125/Dati!$F$227),0)</f>
        <v>0</v>
      </c>
      <c r="F9" s="43">
        <f>IF(Dati!$E$227&gt;0,(Dati!E125/Dati!$E$227),0)</f>
        <v>0.0032497006120521996</v>
      </c>
      <c r="G9" s="43">
        <f>IF(Dati!$G$227&gt;0,(Dati!G125/Dati!$G$227),0)</f>
        <v>0</v>
      </c>
      <c r="H9" s="43">
        <f>IF((Dati!$H$227+Dati!$I$227)&gt;0,((Dati!H125+Dati!I125)/(Dati!$H$227+Dati!$I$227)),0)</f>
        <v>0.008157179784540749</v>
      </c>
      <c r="I9" s="65">
        <f>IF(Dati!$I$227&gt;0,(Dati!I125/Dati!$I$227),0)</f>
        <v>0</v>
      </c>
      <c r="J9" s="65">
        <f>IF(Dati!$J$227&gt;0,(Dati!J125/Dati!$J$227),0)</f>
        <v>0.00011373058395703362</v>
      </c>
    </row>
    <row r="10" spans="1:10" ht="12" customHeight="1">
      <c r="A10" s="160" t="s">
        <v>395</v>
      </c>
      <c r="B10" s="58" t="s">
        <v>397</v>
      </c>
      <c r="C10" s="59" t="s">
        <v>175</v>
      </c>
      <c r="D10" s="43">
        <f>IF(Dati!$D$227&gt;0,(Dati!D126/Dati!$D$227),0)</f>
        <v>0.01176769620684108</v>
      </c>
      <c r="E10" s="43">
        <f>IF(Dati!$F$227&gt;0,(Dati!F126/Dati!$F$227),0)</f>
        <v>0</v>
      </c>
      <c r="F10" s="43">
        <f>IF(Dati!$E$227&gt;0,(Dati!E126/Dati!$E$227),0)</f>
        <v>0.00999793159307447</v>
      </c>
      <c r="G10" s="43">
        <f>IF(Dati!$G$227&gt;0,(Dati!G126/Dati!$G$227),0)</f>
        <v>0.01333055530260507</v>
      </c>
      <c r="H10" s="43">
        <f>IF((Dati!$H$227+Dati!$I$227)&gt;0,((Dati!H126+Dati!I126)/(Dati!$H$227+Dati!$I$227)),0)</f>
        <v>0.02501467966390727</v>
      </c>
      <c r="I10" s="65">
        <f>IF(Dati!$I$227&gt;0,(Dati!I126/Dati!$I$227),0)</f>
        <v>0.01333055530260507</v>
      </c>
      <c r="J10" s="65">
        <f>IF(Dati!$J$227&gt;0,(Dati!J126/Dati!$J$227),0)</f>
        <v>0.00040195161753287347</v>
      </c>
    </row>
    <row r="11" spans="1:10" ht="41.25" customHeight="1">
      <c r="A11" s="160" t="s">
        <v>395</v>
      </c>
      <c r="B11" s="60" t="s">
        <v>419</v>
      </c>
      <c r="C11" s="48" t="s">
        <v>177</v>
      </c>
      <c r="D11" s="43">
        <f>IF(Dati!$D$227&gt;0,(Dati!D127/Dati!$D$227),0)</f>
        <v>0.006378432855304038</v>
      </c>
      <c r="E11" s="43">
        <f>IF(Dati!$F$227&gt;0,(Dati!F127/Dati!$F$227),0)</f>
        <v>0</v>
      </c>
      <c r="F11" s="43">
        <f>IF(Dati!$E$227&gt;0,(Dati!E127/Dati!$E$227),0)</f>
        <v>0.00541302075454577</v>
      </c>
      <c r="G11" s="43">
        <f>IF(Dati!$G$227&gt;0,(Dati!G127/Dati!$G$227),0)</f>
        <v>0.00033853797132496607</v>
      </c>
      <c r="H11" s="43">
        <f>IF((Dati!$H$227+Dati!$I$227)&gt;0,((Dati!H127+Dati!I127)/(Dati!$H$227+Dati!$I$227)),0)</f>
        <v>0.013626591258554808</v>
      </c>
      <c r="I11" s="65">
        <f>IF(Dati!$I$227&gt;0,(Dati!I127/Dati!$I$227),0)</f>
        <v>0.00033853797132496607</v>
      </c>
      <c r="J11" s="65">
        <f>IF(Dati!$J$227&gt;0,(Dati!J127/Dati!$J$227),0)</f>
        <v>0.00016439717023876077</v>
      </c>
    </row>
    <row r="12" spans="1:10" ht="29.25" customHeight="1">
      <c r="A12" s="160" t="s">
        <v>395</v>
      </c>
      <c r="B12" s="61" t="s">
        <v>399</v>
      </c>
      <c r="C12" s="48" t="s">
        <v>538</v>
      </c>
      <c r="D12" s="43">
        <f>IF(Dati!$D$227&gt;0,(Dati!D128/Dati!$D$227),0)</f>
        <v>0.0044432933847344215</v>
      </c>
      <c r="E12" s="43">
        <f>IF(Dati!$F$227&gt;0,(Dati!F128/Dati!$F$227),0)</f>
        <v>0</v>
      </c>
      <c r="F12" s="43">
        <f>IF(Dati!$E$227&gt;0,(Dati!E128/Dati!$E$227),0)</f>
        <v>0.004280294459763471</v>
      </c>
      <c r="G12" s="43">
        <f>IF(Dati!$G$227&gt;0,(Dati!G128/Dati!$G$227),0)</f>
        <v>0.0002743766496859028</v>
      </c>
      <c r="H12" s="43">
        <f>IF((Dati!$H$227+Dati!$I$227)&gt;0,((Dati!H128+Dati!I128)/(Dati!$H$227+Dati!$I$227)),0)</f>
        <v>0.01069156908512372</v>
      </c>
      <c r="I12" s="65">
        <f>IF(Dati!$I$227&gt;0,(Dati!I128/Dati!$I$227),0)</f>
        <v>0.0002743766496859028</v>
      </c>
      <c r="J12" s="65">
        <f>IF(Dati!$J$227&gt;0,(Dati!J128/Dati!$J$227),0)</f>
        <v>0.00018337130220243692</v>
      </c>
    </row>
    <row r="13" spans="1:10" ht="27.75" customHeight="1">
      <c r="A13" s="160" t="s">
        <v>395</v>
      </c>
      <c r="B13" s="60" t="s">
        <v>411</v>
      </c>
      <c r="C13" s="48" t="s">
        <v>540</v>
      </c>
      <c r="D13" s="43">
        <f>IF(Dati!$D$227&gt;0,(Dati!D129/Dati!$D$227),0)</f>
        <v>0.0019336551448063534</v>
      </c>
      <c r="E13" s="43">
        <f>IF(Dati!$F$227&gt;0,(Dati!F129/Dati!$F$227),0)</f>
        <v>0</v>
      </c>
      <c r="F13" s="43">
        <f>IF(Dati!$E$227&gt;0,(Dati!E129/Dati!$E$227),0)</f>
        <v>0.0019438651382618268</v>
      </c>
      <c r="G13" s="43">
        <f>IF(Dati!$G$227&gt;0,(Dati!G129/Dati!$G$227),0)</f>
        <v>0.0007915840914591645</v>
      </c>
      <c r="H13" s="43">
        <f>IF((Dati!$H$227+Dati!$I$227)&gt;0,((Dati!H129+Dati!I129)/(Dati!$H$227+Dati!$I$227)),0)</f>
        <v>0.0037160731005649833</v>
      </c>
      <c r="I13" s="65">
        <f>IF(Dati!$I$227&gt;0,(Dati!I129/Dati!$I$227),0)</f>
        <v>0.0007915840914591645</v>
      </c>
      <c r="J13" s="65">
        <f>IF(Dati!$J$227&gt;0,(Dati!J129/Dati!$J$227),0)</f>
        <v>0.0008113914469845821</v>
      </c>
    </row>
    <row r="14" spans="1:10" ht="12" customHeight="1">
      <c r="A14" s="160" t="s">
        <v>395</v>
      </c>
      <c r="B14" s="58" t="s">
        <v>401</v>
      </c>
      <c r="C14" s="59" t="s">
        <v>183</v>
      </c>
      <c r="D14" s="43">
        <f>IF(Dati!$D$227&gt;0,(Dati!D130/Dati!$D$227),0)</f>
        <v>0.01047175541844798</v>
      </c>
      <c r="E14" s="43">
        <f>IF(Dati!$F$227&gt;0,(Dati!F130/Dati!$F$227),0)</f>
        <v>0</v>
      </c>
      <c r="F14" s="43">
        <f>IF(Dati!$E$227&gt;0,(Dati!E130/Dati!$E$227),0)</f>
        <v>0.01317708812889884</v>
      </c>
      <c r="G14" s="43">
        <f>IF(Dati!$G$227&gt;0,(Dati!G130/Dati!$G$227),0)</f>
        <v>0.033189074391007524</v>
      </c>
      <c r="H14" s="43">
        <f>IF((Dati!$H$227+Dati!$I$227)&gt;0,((Dati!H130+Dati!I130)/(Dati!$H$227+Dati!$I$227)),0)</f>
        <v>0.031957490256889994</v>
      </c>
      <c r="I14" s="65">
        <f>IF(Dati!$I$227&gt;0,(Dati!I130/Dati!$I$227),0)</f>
        <v>0.033189074391007524</v>
      </c>
      <c r="J14" s="65">
        <f>IF(Dati!$J$227&gt;0,(Dati!J130/Dati!$J$227),0)</f>
        <v>0.0011760635460293864</v>
      </c>
    </row>
    <row r="15" spans="1:10" ht="37.5" customHeight="1">
      <c r="A15" s="160" t="s">
        <v>395</v>
      </c>
      <c r="B15" s="60" t="s">
        <v>412</v>
      </c>
      <c r="C15" s="48" t="s">
        <v>185</v>
      </c>
      <c r="D15" s="43">
        <f>IF(Dati!$D$227&gt;0,(Dati!D131/Dati!$D$227),0)</f>
        <v>0.004524640312603494</v>
      </c>
      <c r="E15" s="43">
        <f>IF(Dati!$F$227&gt;0,(Dati!F131/Dati!$F$227),0)</f>
        <v>0</v>
      </c>
      <c r="F15" s="43">
        <f>IF(Dati!$E$227&gt;0,(Dati!E131/Dati!$E$227),0)</f>
        <v>0.004228987268458494</v>
      </c>
      <c r="G15" s="43">
        <f>IF(Dati!$G$227&gt;0,(Dati!G131/Dati!$G$227),0)</f>
        <v>3.862132932034405E-05</v>
      </c>
      <c r="H15" s="43">
        <f>IF((Dati!$H$227+Dati!$I$227)&gt;0,((Dati!H131+Dati!I131)/(Dati!$H$227+Dati!$I$227)),0)</f>
        <v>0.01045175842347368</v>
      </c>
      <c r="I15" s="65">
        <f>IF(Dati!$I$227&gt;0,(Dati!I131/Dati!$I$227),0)</f>
        <v>3.862132932034405E-05</v>
      </c>
      <c r="J15" s="65">
        <f>IF(Dati!$J$227&gt;0,(Dati!J131/Dati!$J$227),0)</f>
        <v>0.0002525213176255082</v>
      </c>
    </row>
    <row r="16" spans="1:10" ht="12" customHeight="1">
      <c r="A16" s="160" t="s">
        <v>395</v>
      </c>
      <c r="B16" s="58" t="s">
        <v>403</v>
      </c>
      <c r="C16" s="59" t="s">
        <v>187</v>
      </c>
      <c r="D16" s="43">
        <f>IF(Dati!$D$227&gt;0,(Dati!D132/Dati!$D$227),0)</f>
        <v>0.003763986026295343</v>
      </c>
      <c r="E16" s="43">
        <f>IF(Dati!$F$227&gt;0,(Dati!F132/Dati!$F$227),0)</f>
        <v>0</v>
      </c>
      <c r="F16" s="43">
        <f>IF(Dati!$E$227&gt;0,(Dati!E132/Dati!$E$227),0)</f>
        <v>0.003626348999968072</v>
      </c>
      <c r="G16" s="43">
        <f>IF(Dati!$G$227&gt;0,(Dati!G132/Dati!$G$227),0)</f>
        <v>0</v>
      </c>
      <c r="H16" s="43">
        <f>IF((Dati!$H$227+Dati!$I$227)&gt;0,((Dati!H132+Dati!I132)/(Dati!$H$227+Dati!$I$227)),0)</f>
        <v>0.008693627805411646</v>
      </c>
      <c r="I16" s="65">
        <f>IF(Dati!$I$227&gt;0,(Dati!I132/Dati!$I$227),0)</f>
        <v>0</v>
      </c>
      <c r="J16" s="65">
        <f>IF(Dati!$J$227&gt;0,(Dati!J132/Dati!$J$227),0)</f>
        <v>0.0003882640485418206</v>
      </c>
    </row>
    <row r="17" spans="1:10" ht="24.75" customHeight="1">
      <c r="A17" s="160" t="s">
        <v>395</v>
      </c>
      <c r="B17" s="60" t="s">
        <v>549</v>
      </c>
      <c r="C17" s="48" t="s">
        <v>541</v>
      </c>
      <c r="D17" s="43">
        <f>IF(Dati!$D$227&gt;0,(Dati!D133/Dati!$D$227),0)</f>
        <v>0</v>
      </c>
      <c r="E17" s="43">
        <f>IF(Dati!$F$227&gt;0,(Dati!F133/Dati!$F$227),0)</f>
        <v>0</v>
      </c>
      <c r="F17" s="43">
        <f>IF(Dati!$E$227&gt;0,(Dati!E133/Dati!$E$227),0)</f>
        <v>0</v>
      </c>
      <c r="G17" s="43">
        <f>IF(Dati!$G$227&gt;0,(Dati!G133/Dati!$G$227),0)</f>
        <v>0</v>
      </c>
      <c r="H17" s="43">
        <f>IF((Dati!$H$227+Dati!$I$227)&gt;0,((Dati!H133+Dati!I133)/(Dati!$H$227+Dati!$I$227)),0)</f>
        <v>0</v>
      </c>
      <c r="I17" s="65">
        <f>IF(Dati!$I$227&gt;0,(Dati!I133/Dati!$I$227),0)</f>
        <v>0</v>
      </c>
      <c r="J17" s="65">
        <f>IF(Dati!$J$227&gt;0,(Dati!J133/Dati!$J$227),0)</f>
        <v>0</v>
      </c>
    </row>
    <row r="18" spans="1:10" ht="12" customHeight="1">
      <c r="A18" s="160" t="s">
        <v>395</v>
      </c>
      <c r="B18" s="62" t="s">
        <v>550</v>
      </c>
      <c r="C18" s="59" t="s">
        <v>191</v>
      </c>
      <c r="D18" s="43">
        <f>IF(Dati!$D$227&gt;0,(Dati!D134/Dati!$D$227),0)</f>
        <v>0.012053767570083848</v>
      </c>
      <c r="E18" s="43">
        <f>IF(Dati!$F$227&gt;0,(Dati!F134/Dati!$F$227),0)</f>
        <v>0</v>
      </c>
      <c r="F18" s="43">
        <f>IF(Dati!$E$227&gt;0,(Dati!E134/Dati!$E$227),0)</f>
        <v>0.015942956988364333</v>
      </c>
      <c r="G18" s="43">
        <f>IF(Dati!$G$227&gt;0,(Dati!G134/Dati!$G$227),0)</f>
        <v>0.1115314943407324</v>
      </c>
      <c r="H18" s="43">
        <f>IF((Dati!$H$227+Dati!$I$227)&gt;0,((Dati!H134+Dati!I134)/(Dati!$H$227+Dati!$I$227)),0)</f>
        <v>0.04005643394009826</v>
      </c>
      <c r="I18" s="65">
        <f>IF(Dati!$I$227&gt;0,(Dati!I134/Dati!$I$227),0)</f>
        <v>0.1115314943407324</v>
      </c>
      <c r="J18" s="65">
        <f>IF(Dati!$J$227&gt;0,(Dati!J134/Dati!$J$227),0)</f>
        <v>0.0005339988785217172</v>
      </c>
    </row>
    <row r="19" spans="1:10" ht="12" customHeight="1">
      <c r="A19" s="160" t="s">
        <v>395</v>
      </c>
      <c r="B19" s="62">
        <v>11</v>
      </c>
      <c r="C19" s="59" t="s">
        <v>193</v>
      </c>
      <c r="D19" s="43">
        <f>IF(Dati!$D$227&gt;0,(Dati!D135/Dati!$D$227),0)</f>
        <v>0.01240080505891201</v>
      </c>
      <c r="E19" s="43">
        <f>IF(Dati!$F$227&gt;0,(Dati!F135/Dati!$F$227),0)</f>
        <v>0</v>
      </c>
      <c r="F19" s="43">
        <f>IF(Dati!$E$227&gt;0,(Dati!E135/Dati!$E$227),0)</f>
        <v>0.012808762468351977</v>
      </c>
      <c r="G19" s="43">
        <f>IF(Dati!$G$227&gt;0,(Dati!G135/Dati!$G$227),0)</f>
        <v>0.024966467335881423</v>
      </c>
      <c r="H19" s="43">
        <f>IF((Dati!$H$227+Dati!$I$227)&gt;0,((Dati!H135+Dati!I135)/(Dati!$H$227+Dati!$I$227)),0)</f>
        <v>0.03141444372564022</v>
      </c>
      <c r="I19" s="65">
        <f>IF(Dati!$I$227&gt;0,(Dati!I135/Dati!$I$227),0)</f>
        <v>0.024966467335881423</v>
      </c>
      <c r="J19" s="65">
        <f>IF(Dati!$J$227&gt;0,(Dati!J135/Dati!$J$227),0)</f>
        <v>0.0009193877559249025</v>
      </c>
    </row>
    <row r="20" spans="1:10" ht="44.25" customHeight="1">
      <c r="A20" s="160" t="s">
        <v>395</v>
      </c>
      <c r="B20" s="161" t="s">
        <v>543</v>
      </c>
      <c r="C20" s="162"/>
      <c r="D20" s="43">
        <f>IF(Dati!$D$227&gt;0,(Dati!D136/Dati!$D$227),0)</f>
        <v>0.07122286880631151</v>
      </c>
      <c r="E20" s="43">
        <f>IF(Dati!$F$227&gt;0,(Dati!F136/Dati!$F$227),0)</f>
        <v>0</v>
      </c>
      <c r="F20" s="43">
        <f>IF(Dati!$E$227&gt;0,(Dati!E136/Dati!$E$227),0)</f>
        <v>0.07466895641173946</v>
      </c>
      <c r="G20" s="43">
        <f>IF(Dati!$G$227&gt;0,(Dati!G136/Dati!$G$227),0)</f>
        <v>0.18446071141201678</v>
      </c>
      <c r="H20" s="43">
        <f>IF((Dati!$H$227+Dati!$I$227)&gt;0,((Dati!H136+Dati!I136)/(Dati!$H$227+Dati!$I$227)),0)</f>
        <v>0.18377984704420533</v>
      </c>
      <c r="I20" s="65">
        <f>IF(Dati!$I$227&gt;0,(Dati!I136/Dati!$I$227),0)</f>
        <v>0.18446071141201678</v>
      </c>
      <c r="J20" s="65">
        <f>IF(Dati!$J$227&gt;0,(Dati!J136/Dati!$J$227),0)</f>
        <v>0.004945077667559022</v>
      </c>
    </row>
    <row r="21" spans="1:10" ht="12.75" customHeight="1">
      <c r="A21" s="163" t="s">
        <v>544</v>
      </c>
      <c r="B21" s="58" t="s">
        <v>396</v>
      </c>
      <c r="C21" s="59" t="s">
        <v>197</v>
      </c>
      <c r="D21" s="43">
        <f>IF(Dati!$D$227&gt;0,(Dati!D137/Dati!$D$227),0)</f>
        <v>0</v>
      </c>
      <c r="E21" s="43">
        <f>IF(Dati!$F$227&gt;0,(Dati!F137/Dati!$F$227),0)</f>
        <v>0</v>
      </c>
      <c r="F21" s="43">
        <f>IF(Dati!$E$227&gt;0,(Dati!E137/Dati!$E$227),0)</f>
        <v>0</v>
      </c>
      <c r="G21" s="43">
        <f>IF(Dati!$G$227&gt;0,(Dati!G137/Dati!$G$227),0)</f>
        <v>0</v>
      </c>
      <c r="H21" s="43">
        <f>IF((Dati!$H$227+Dati!$I$227)&gt;0,((Dati!H137+Dati!I137)/(Dati!$H$227+Dati!$I$227)),0)</f>
        <v>0</v>
      </c>
      <c r="I21" s="65">
        <f>IF(Dati!$I$227&gt;0,(Dati!I137/Dati!$I$227),0)</f>
        <v>0</v>
      </c>
      <c r="J21" s="65">
        <f>IF(Dati!$J$227&gt;0,(Dati!J137/Dati!$J$227),0)</f>
        <v>0</v>
      </c>
    </row>
    <row r="22" spans="1:10" ht="28.5" customHeight="1">
      <c r="A22" s="164" t="s">
        <v>405</v>
      </c>
      <c r="B22" s="58" t="s">
        <v>397</v>
      </c>
      <c r="C22" s="48" t="s">
        <v>199</v>
      </c>
      <c r="D22" s="43">
        <f>IF(Dati!$D$227&gt;0,(Dati!D138/Dati!$D$227),0)</f>
        <v>0</v>
      </c>
      <c r="E22" s="43">
        <f>IF(Dati!$F$227&gt;0,(Dati!F138/Dati!$F$227),0)</f>
        <v>0</v>
      </c>
      <c r="F22" s="43">
        <f>IF(Dati!$E$227&gt;0,(Dati!E138/Dati!$E$227),0)</f>
        <v>0.00033463998254251964</v>
      </c>
      <c r="G22" s="43">
        <f>IF(Dati!$G$227&gt;0,(Dati!G138/Dati!$G$227),0)</f>
        <v>0.006342580400734431</v>
      </c>
      <c r="H22" s="43">
        <f>IF((Dati!$H$227+Dati!$I$227)&gt;0,((Dati!H138+Dati!I138)/(Dati!$H$227+Dati!$I$227)),0)</f>
        <v>0.0008583180565982423</v>
      </c>
      <c r="I22" s="65">
        <f>IF(Dati!$I$227&gt;0,(Dati!I138/Dati!$I$227),0)</f>
        <v>0.006342580400734431</v>
      </c>
      <c r="J22" s="65">
        <f>IF(Dati!$J$227&gt;0,(Dati!J138/Dati!$J$227),0)</f>
        <v>0</v>
      </c>
    </row>
    <row r="23" spans="1:10" ht="22.5" customHeight="1">
      <c r="A23" s="164" t="s">
        <v>405</v>
      </c>
      <c r="B23" s="175" t="s">
        <v>406</v>
      </c>
      <c r="C23" s="175"/>
      <c r="D23" s="43">
        <f>IF(Dati!$D$227&gt;0,(Dati!D139/Dati!$D$227),0)</f>
        <v>0</v>
      </c>
      <c r="E23" s="43">
        <f>IF(Dati!$F$227&gt;0,(Dati!F139/Dati!$F$227),0)</f>
        <v>0</v>
      </c>
      <c r="F23" s="43">
        <f>IF(Dati!$E$227&gt;0,(Dati!E139/Dati!$E$227),0)</f>
        <v>0.00033463998254251964</v>
      </c>
      <c r="G23" s="43">
        <f>IF(Dati!$G$227&gt;0,(Dati!G139/Dati!$G$227),0)</f>
        <v>0.006342580400734431</v>
      </c>
      <c r="H23" s="43">
        <f>IF((Dati!$H$227+Dati!$I$227)&gt;0,((Dati!H139+Dati!I139)/(Dati!$H$227+Dati!$I$227)),0)</f>
        <v>0.0008583180565982423</v>
      </c>
      <c r="I23" s="65">
        <f>IF(Dati!$I$227&gt;0,(Dati!I139/Dati!$I$227),0)</f>
        <v>0.006342580400734431</v>
      </c>
      <c r="J23" s="65">
        <f>IF(Dati!$J$227&gt;0,(Dati!J139/Dati!$J$227),0)</f>
        <v>0</v>
      </c>
    </row>
    <row r="24" spans="1:10" ht="16.5" customHeight="1">
      <c r="A24" s="159" t="s">
        <v>545</v>
      </c>
      <c r="B24" s="58" t="s">
        <v>396</v>
      </c>
      <c r="C24" s="59" t="s">
        <v>203</v>
      </c>
      <c r="D24" s="43">
        <f>IF(Dati!$D$227&gt;0,(Dati!D140/Dati!$D$227),0)</f>
        <v>0.015024976737741343</v>
      </c>
      <c r="E24" s="43">
        <f>IF(Dati!$F$227&gt;0,(Dati!F140/Dati!$F$227),0)</f>
        <v>0</v>
      </c>
      <c r="F24" s="43">
        <f>IF(Dati!$E$227&gt;0,(Dati!E140/Dati!$E$227),0)</f>
        <v>0.016610526996347547</v>
      </c>
      <c r="G24" s="43">
        <f>IF(Dati!$G$227&gt;0,(Dati!G140/Dati!$G$227),0)</f>
        <v>0.017763873139533835</v>
      </c>
      <c r="H24" s="43">
        <f>IF((Dati!$H$227+Dati!$I$227)&gt;0,((Dati!H140+Dati!I140)/(Dati!$H$227+Dati!$I$227)),0)</f>
        <v>0.031949063734881954</v>
      </c>
      <c r="I24" s="65">
        <f>IF(Dati!$I$227&gt;0,(Dati!I140/Dati!$I$227),0)</f>
        <v>0.017763873139533835</v>
      </c>
      <c r="J24" s="65">
        <f>IF(Dati!$J$227&gt;0,(Dati!J140/Dati!$J$227),0)</f>
        <v>0.006808918105873398</v>
      </c>
    </row>
    <row r="25" spans="1:10" ht="24.75" customHeight="1">
      <c r="A25" s="160" t="s">
        <v>407</v>
      </c>
      <c r="B25" s="61" t="s">
        <v>408</v>
      </c>
      <c r="C25" s="48" t="s">
        <v>546</v>
      </c>
      <c r="D25" s="43">
        <f>IF(Dati!$D$227&gt;0,(Dati!D141/Dati!$D$227),0)</f>
        <v>0.001031353235565945</v>
      </c>
      <c r="E25" s="43">
        <f>IF(Dati!$F$227&gt;0,(Dati!F141/Dati!$F$227),0)</f>
        <v>0</v>
      </c>
      <c r="F25" s="43">
        <f>IF(Dati!$E$227&gt;0,(Dati!E141/Dati!$E$227),0)</f>
        <v>0.0012347101075282385</v>
      </c>
      <c r="G25" s="43">
        <f>IF(Dati!$G$227&gt;0,(Dati!G141/Dati!$G$227),0)</f>
        <v>0.0018113006742748795</v>
      </c>
      <c r="H25" s="43">
        <f>IF((Dati!$H$227+Dati!$I$227)&gt;0,((Dati!H141+Dati!I141)/(Dati!$H$227+Dati!$I$227)),0)</f>
        <v>0.0029575515673127407</v>
      </c>
      <c r="I25" s="65">
        <f>IF(Dati!$I$227&gt;0,(Dati!I141/Dati!$I$227),0)</f>
        <v>0.0018113006742748795</v>
      </c>
      <c r="J25" s="65">
        <f>IF(Dati!$J$227&gt;0,(Dati!J141/Dati!$J$227),0)</f>
        <v>0.00013378252512869705</v>
      </c>
    </row>
    <row r="26" spans="1:10" ht="33.75" customHeight="1">
      <c r="A26" s="160" t="s">
        <v>407</v>
      </c>
      <c r="B26" s="161" t="s">
        <v>547</v>
      </c>
      <c r="C26" s="162"/>
      <c r="D26" s="43">
        <f>IF(Dati!$D$227&gt;0,(Dati!D142/Dati!$D$227),0)</f>
        <v>0.016056329973307287</v>
      </c>
      <c r="E26" s="43">
        <f>IF(Dati!$F$227&gt;0,(Dati!F142/Dati!$F$227),0)</f>
        <v>0</v>
      </c>
      <c r="F26" s="43">
        <f>IF(Dati!$E$227&gt;0,(Dati!E142/Dati!$E$227),0)</f>
        <v>0.017845237103875786</v>
      </c>
      <c r="G26" s="43">
        <f>IF(Dati!$G$227&gt;0,(Dati!G142/Dati!$G$227),0)</f>
        <v>0.019575173813808716</v>
      </c>
      <c r="H26" s="43">
        <f>IF((Dati!$H$227+Dati!$I$227)&gt;0,((Dati!H142+Dati!I142)/(Dati!$H$227+Dati!$I$227)),0)</f>
        <v>0.034906615302194695</v>
      </c>
      <c r="I26" s="65">
        <f>IF(Dati!$I$227&gt;0,(Dati!I142/Dati!$I$227),0)</f>
        <v>0.019575173813808716</v>
      </c>
      <c r="J26" s="65">
        <f>IF(Dati!$J$227&gt;0,(Dati!J142/Dati!$J$227),0)</f>
        <v>0.006942700631002099</v>
      </c>
    </row>
    <row r="27" spans="1:10" ht="15.75" customHeight="1">
      <c r="A27" s="159" t="s">
        <v>551</v>
      </c>
      <c r="B27" s="58" t="s">
        <v>396</v>
      </c>
      <c r="C27" s="59" t="s">
        <v>209</v>
      </c>
      <c r="D27" s="43">
        <f>IF(Dati!$D$227&gt;0,(Dati!D143/Dati!$D$227),0)</f>
        <v>0.005634124280607056</v>
      </c>
      <c r="E27" s="43">
        <f>IF(Dati!$F$227&gt;0,(Dati!F143/Dati!$F$227),0)</f>
        <v>0</v>
      </c>
      <c r="F27" s="43">
        <f>IF(Dati!$E$227&gt;0,(Dati!E143/Dati!$E$227),0)</f>
        <v>0.06128502706039702</v>
      </c>
      <c r="G27" s="43">
        <f>IF(Dati!$G$227&gt;0,(Dati!G143/Dati!$G$227),0)</f>
        <v>0.5557991334540726</v>
      </c>
      <c r="H27" s="43">
        <f>IF((Dati!$H$227+Dati!$I$227)&gt;0,((Dati!H143+Dati!I143)/(Dati!$H$227+Dati!$I$227)),0)</f>
        <v>0.1350095426182458</v>
      </c>
      <c r="I27" s="65">
        <f>IF(Dati!$I$227&gt;0,(Dati!I143/Dati!$I$227),0)</f>
        <v>0.5557991334540726</v>
      </c>
      <c r="J27" s="65">
        <f>IF(Dati!$J$227&gt;0,(Dati!J143/Dati!$J$227),0)</f>
        <v>0.014173696986629092</v>
      </c>
    </row>
    <row r="28" spans="1:10" ht="24.75" customHeight="1">
      <c r="A28" s="160" t="s">
        <v>409</v>
      </c>
      <c r="B28" s="61" t="s">
        <v>408</v>
      </c>
      <c r="C28" s="48" t="s">
        <v>552</v>
      </c>
      <c r="D28" s="43">
        <f>IF(Dati!$D$227&gt;0,(Dati!D144/Dati!$D$227),0)</f>
        <v>0.04133540227486866</v>
      </c>
      <c r="E28" s="43">
        <f>IF(Dati!$F$227&gt;0,(Dati!F144/Dati!$F$227),0)</f>
        <v>0</v>
      </c>
      <c r="F28" s="43">
        <f>IF(Dati!$E$227&gt;0,(Dati!E144/Dati!$E$227),0)</f>
        <v>0.04087273659583518</v>
      </c>
      <c r="G28" s="43">
        <f>IF(Dati!$G$227&gt;0,(Dati!G144/Dati!$G$227),0)</f>
        <v>0.017572544148708923</v>
      </c>
      <c r="H28" s="43">
        <f>IF((Dati!$H$227+Dati!$I$227)&gt;0,((Dati!H144+Dati!I144)/(Dati!$H$227+Dati!$I$227)),0)</f>
        <v>0.03827215324192402</v>
      </c>
      <c r="I28" s="65">
        <f>IF(Dati!$I$227&gt;0,(Dati!I144/Dati!$I$227),0)</f>
        <v>0.017572544148708923</v>
      </c>
      <c r="J28" s="65">
        <f>IF(Dati!$J$227&gt;0,(Dati!J144/Dati!$J$227),0)</f>
        <v>0.042534557495483155</v>
      </c>
    </row>
    <row r="29" spans="1:10" ht="16.5" customHeight="1">
      <c r="A29" s="160" t="s">
        <v>409</v>
      </c>
      <c r="B29" s="58" t="s">
        <v>410</v>
      </c>
      <c r="C29" s="59" t="s">
        <v>212</v>
      </c>
      <c r="D29" s="43">
        <f>IF(Dati!$D$227&gt;0,(Dati!D145/Dati!$D$227),0)</f>
        <v>0</v>
      </c>
      <c r="E29" s="43">
        <f>IF(Dati!$F$227&gt;0,(Dati!F145/Dati!$F$227),0)</f>
        <v>0</v>
      </c>
      <c r="F29" s="43">
        <f>IF(Dati!$E$227&gt;0,(Dati!E145/Dati!$E$227),0)</f>
        <v>0.0008275302156546921</v>
      </c>
      <c r="G29" s="43">
        <f>IF(Dati!$G$227&gt;0,(Dati!G145/Dati!$G$227),0)</f>
        <v>0</v>
      </c>
      <c r="H29" s="43">
        <f>IF((Dati!$H$227+Dati!$I$227)&gt;0,((Dati!H145+Dati!I145)/(Dati!$H$227+Dati!$I$227)),0)</f>
        <v>0.0010193373396819956</v>
      </c>
      <c r="I29" s="65">
        <f>IF(Dati!$I$227&gt;0,(Dati!I145/Dati!$I$227),0)</f>
        <v>0</v>
      </c>
      <c r="J29" s="65">
        <f>IF(Dati!$J$227&gt;0,(Dati!J145/Dati!$J$227),0)</f>
        <v>0.0007049619130734427</v>
      </c>
    </row>
    <row r="30" spans="1:10" ht="13.5" customHeight="1">
      <c r="A30" s="160" t="s">
        <v>409</v>
      </c>
      <c r="B30" s="58" t="s">
        <v>411</v>
      </c>
      <c r="C30" s="59" t="s">
        <v>214</v>
      </c>
      <c r="D30" s="43">
        <f>IF(Dati!$D$227&gt;0,(Dati!D146/Dati!$D$227),0)</f>
        <v>0.000812644132340971</v>
      </c>
      <c r="E30" s="43">
        <f>IF(Dati!$F$227&gt;0,(Dati!F146/Dati!$F$227),0)</f>
        <v>0</v>
      </c>
      <c r="F30" s="43">
        <f>IF(Dati!$E$227&gt;0,(Dati!E146/Dati!$E$227),0)</f>
        <v>0</v>
      </c>
      <c r="G30" s="43">
        <f>IF(Dati!$G$227&gt;0,(Dati!G146/Dati!$G$227),0)</f>
        <v>0</v>
      </c>
      <c r="H30" s="43">
        <f>IF((Dati!$H$227+Dati!$I$227)&gt;0,((Dati!H146+Dati!I146)/(Dati!$H$227+Dati!$I$227)),0)</f>
        <v>0</v>
      </c>
      <c r="I30" s="65">
        <f>IF(Dati!$I$227&gt;0,(Dati!I146/Dati!$I$227),0)</f>
        <v>0</v>
      </c>
      <c r="J30" s="65">
        <f>IF(Dati!$J$227&gt;0,(Dati!J146/Dati!$J$227),0)</f>
        <v>0</v>
      </c>
    </row>
    <row r="31" spans="1:10" ht="15.75" customHeight="1">
      <c r="A31" s="160" t="s">
        <v>409</v>
      </c>
      <c r="B31" s="58" t="s">
        <v>401</v>
      </c>
      <c r="C31" s="59" t="s">
        <v>216</v>
      </c>
      <c r="D31" s="43">
        <f>IF(Dati!$D$227&gt;0,(Dati!D147/Dati!$D$227),0)</f>
        <v>0.021320580839856527</v>
      </c>
      <c r="E31" s="43">
        <f>IF(Dati!$F$227&gt;0,(Dati!F147/Dati!$F$227),0)</f>
        <v>0</v>
      </c>
      <c r="F31" s="43">
        <f>IF(Dati!$E$227&gt;0,(Dati!E147/Dati!$E$227),0)</f>
        <v>0.01397745853475108</v>
      </c>
      <c r="G31" s="43">
        <f>IF(Dati!$G$227&gt;0,(Dati!G147/Dati!$G$227),0)</f>
        <v>0.00017457182323396702</v>
      </c>
      <c r="H31" s="43">
        <f>IF((Dati!$H$227+Dati!$I$227)&gt;0,((Dati!H147+Dati!I147)/(Dati!$H$227+Dati!$I$227)),0)</f>
        <v>0.03236354260659409</v>
      </c>
      <c r="I31" s="65">
        <f>IF(Dati!$I$227&gt;0,(Dati!I147/Dati!$I$227),0)</f>
        <v>0.00017457182323396702</v>
      </c>
      <c r="J31" s="65">
        <f>IF(Dati!$J$227&gt;0,(Dati!J147/Dati!$J$227),0)</f>
        <v>0.002228410488542152</v>
      </c>
    </row>
    <row r="32" spans="1:10" ht="15" customHeight="1">
      <c r="A32" s="160" t="s">
        <v>409</v>
      </c>
      <c r="B32" s="58" t="s">
        <v>412</v>
      </c>
      <c r="C32" s="59" t="s">
        <v>218</v>
      </c>
      <c r="D32" s="43">
        <f>IF(Dati!$D$227&gt;0,(Dati!D148/Dati!$D$227),0)</f>
        <v>0.0010314329372020016</v>
      </c>
      <c r="E32" s="43">
        <f>IF(Dati!$F$227&gt;0,(Dati!F148/Dati!$F$227),0)</f>
        <v>0</v>
      </c>
      <c r="F32" s="43">
        <f>IF(Dati!$E$227&gt;0,(Dati!E148/Dati!$E$227),0)</f>
        <v>0.0008743195593457399</v>
      </c>
      <c r="G32" s="43">
        <f>IF(Dati!$G$227&gt;0,(Dati!G148/Dati!$G$227),0)</f>
        <v>0</v>
      </c>
      <c r="H32" s="43">
        <f>IF((Dati!$H$227+Dati!$I$227)&gt;0,((Dati!H148+Dati!I148)/(Dati!$H$227+Dati!$I$227)),0)</f>
        <v>0.002043221603457199</v>
      </c>
      <c r="I32" s="65">
        <f>IF(Dati!$I$227&gt;0,(Dati!I148/Dati!$I$227),0)</f>
        <v>0</v>
      </c>
      <c r="J32" s="65">
        <f>IF(Dati!$J$227&gt;0,(Dati!J148/Dati!$J$227),0)</f>
        <v>0.000127369516916138</v>
      </c>
    </row>
    <row r="33" spans="1:10" ht="38.25" customHeight="1">
      <c r="A33" s="160" t="s">
        <v>409</v>
      </c>
      <c r="B33" s="161" t="s">
        <v>553</v>
      </c>
      <c r="C33" s="162"/>
      <c r="D33" s="43">
        <f>IF(Dati!$D$227&gt;0,(Dati!D149/Dati!$D$227),0)</f>
        <v>0.07013418446487522</v>
      </c>
      <c r="E33" s="43">
        <f>IF(Dati!$F$227&gt;0,(Dati!F149/Dati!$F$227),0)</f>
        <v>0</v>
      </c>
      <c r="F33" s="43">
        <f>IF(Dati!$E$227&gt;0,(Dati!E149/Dati!$E$227),0)</f>
        <v>0.11783707196598371</v>
      </c>
      <c r="G33" s="43">
        <f>IF(Dati!$G$227&gt;0,(Dati!G149/Dati!$G$227),0)</f>
        <v>0.5735462494260156</v>
      </c>
      <c r="H33" s="43">
        <f>IF((Dati!$H$227+Dati!$I$227)&gt;0,((Dati!H149+Dati!I149)/(Dati!$H$227+Dati!$I$227)),0)</f>
        <v>0.20870779740990308</v>
      </c>
      <c r="I33" s="65">
        <f>IF(Dati!$I$227&gt;0,(Dati!I149/Dati!$I$227),0)</f>
        <v>0.5735462494260156</v>
      </c>
      <c r="J33" s="65">
        <f>IF(Dati!$J$227&gt;0,(Dati!J149/Dati!$J$227),0)</f>
        <v>0.059768996400643974</v>
      </c>
    </row>
    <row r="34" spans="1:10" ht="30" customHeight="1">
      <c r="A34" s="159" t="s">
        <v>554</v>
      </c>
      <c r="B34" s="61" t="s">
        <v>414</v>
      </c>
      <c r="C34" s="48" t="s">
        <v>222</v>
      </c>
      <c r="D34" s="43">
        <f>IF(Dati!$D$227&gt;0,(Dati!D150/Dati!$D$227),0)</f>
        <v>0.03353039077345531</v>
      </c>
      <c r="E34" s="43">
        <f>IF(Dati!$F$227&gt;0,(Dati!F150/Dati!$F$227),0)</f>
        <v>0</v>
      </c>
      <c r="F34" s="43">
        <f>IF(Dati!$E$227&gt;0,(Dati!E150/Dati!$E$227),0)</f>
        <v>0.040856211691218225</v>
      </c>
      <c r="G34" s="43">
        <f>IF(Dati!$G$227&gt;0,(Dati!G150/Dati!$G$227),0)</f>
        <v>0.02014715715731469</v>
      </c>
      <c r="H34" s="43">
        <f>IF((Dati!$H$227+Dati!$I$227)&gt;0,((Dati!H150+Dati!I150)/(Dati!$H$227+Dati!$I$227)),0)</f>
        <v>0.010595508772906766</v>
      </c>
      <c r="I34" s="65">
        <f>IF(Dati!$I$227&gt;0,(Dati!I150/Dati!$I$227),0)</f>
        <v>0.02014715715731469</v>
      </c>
      <c r="J34" s="65">
        <f>IF(Dati!$J$227&gt;0,(Dati!J150/Dati!$J$227),0)</f>
        <v>0.06019336097814942</v>
      </c>
    </row>
    <row r="35" spans="1:10" ht="31.5" customHeight="1">
      <c r="A35" s="160" t="s">
        <v>413</v>
      </c>
      <c r="B35" s="61" t="s">
        <v>408</v>
      </c>
      <c r="C35" s="48" t="s">
        <v>537</v>
      </c>
      <c r="D35" s="43">
        <f>IF(Dati!$D$227&gt;0,(Dati!D151/Dati!$D$227),0)</f>
        <v>0.3977265754054408</v>
      </c>
      <c r="E35" s="43">
        <f>IF(Dati!$F$227&gt;0,(Dati!F151/Dati!$F$227),0)</f>
        <v>0</v>
      </c>
      <c r="F35" s="43">
        <f>IF(Dati!$E$227&gt;0,(Dati!E151/Dati!$E$227),0)</f>
        <v>0.33724499567912863</v>
      </c>
      <c r="G35" s="43">
        <f>IF(Dati!$G$227&gt;0,(Dati!G151/Dati!$G$227),0)</f>
        <v>0</v>
      </c>
      <c r="H35" s="43">
        <f>IF((Dati!$H$227+Dati!$I$227)&gt;0,((Dati!H151+Dati!I151)/(Dati!$H$227+Dati!$I$227)),0)</f>
        <v>0.03866565822853486</v>
      </c>
      <c r="I35" s="65">
        <f>IF(Dati!$I$227&gt;0,(Dati!I151/Dati!$I$227),0)</f>
        <v>0</v>
      </c>
      <c r="J35" s="65">
        <f>IF(Dati!$J$227&gt;0,(Dati!J151/Dati!$J$227),0)</f>
        <v>0.528042718979249</v>
      </c>
    </row>
    <row r="36" spans="1:10" ht="55.5" customHeight="1">
      <c r="A36" s="160" t="s">
        <v>413</v>
      </c>
      <c r="B36" s="162" t="s">
        <v>555</v>
      </c>
      <c r="C36" s="162"/>
      <c r="D36" s="43">
        <f>IF(Dati!$D$227&gt;0,(Dati!D152/Dati!$D$227),0)</f>
        <v>0.4312569661788961</v>
      </c>
      <c r="E36" s="43">
        <f>IF(Dati!$F$227&gt;0,(Dati!F152/Dati!$F$227),0)</f>
        <v>0</v>
      </c>
      <c r="F36" s="43">
        <f>IF(Dati!$E$227&gt;0,(Dati!E152/Dati!$E$227),0)</f>
        <v>0.37810120737034686</v>
      </c>
      <c r="G36" s="43">
        <f>IF(Dati!$G$227&gt;0,(Dati!G152/Dati!$G$227),0)</f>
        <v>0.02014715715731469</v>
      </c>
      <c r="H36" s="43">
        <f>IF((Dati!$H$227+Dati!$I$227)&gt;0,((Dati!H152+Dati!I152)/(Dati!$H$227+Dati!$I$227)),0)</f>
        <v>0.049261167001441626</v>
      </c>
      <c r="I36" s="65">
        <f>IF(Dati!$I$227&gt;0,(Dati!I152/Dati!$I$227),0)</f>
        <v>0.02014715715731469</v>
      </c>
      <c r="J36" s="65">
        <f>IF(Dati!$J$227&gt;0,(Dati!J152/Dati!$J$227),0)</f>
        <v>0.5882360799573985</v>
      </c>
    </row>
    <row r="37" spans="1:10" ht="13.5" customHeight="1">
      <c r="A37" s="159" t="s">
        <v>556</v>
      </c>
      <c r="B37" s="62" t="s">
        <v>396</v>
      </c>
      <c r="C37" s="59" t="s">
        <v>228</v>
      </c>
      <c r="D37" s="43">
        <f>IF(Dati!$D$227&gt;0,(Dati!D153/Dati!$D$227),0)</f>
        <v>0.015583116980715768</v>
      </c>
      <c r="E37" s="43">
        <f>IF(Dati!$F$227&gt;0,(Dati!F153/Dati!$F$227),0)</f>
        <v>0</v>
      </c>
      <c r="F37" s="43">
        <f>IF(Dati!$E$227&gt;0,(Dati!E153/Dati!$E$227),0)</f>
        <v>0.020029543565246864</v>
      </c>
      <c r="G37" s="43">
        <f>IF(Dati!$G$227&gt;0,(Dati!G153/Dati!$G$227),0)</f>
        <v>0.009811705778926932</v>
      </c>
      <c r="H37" s="43">
        <f>IF((Dati!$H$227+Dati!$I$227)&gt;0,((Dati!H153+Dati!I153)/(Dati!$H$227+Dati!$I$227)),0)</f>
        <v>0.018594480606746608</v>
      </c>
      <c r="I37" s="65">
        <f>IF(Dati!$I$227&gt;0,(Dati!I153/Dati!$I$227),0)</f>
        <v>0.009811705778926932</v>
      </c>
      <c r="J37" s="65">
        <f>IF(Dati!$J$227&gt;0,(Dati!J153/Dati!$J$227),0)</f>
        <v>0.02094657535857881</v>
      </c>
    </row>
    <row r="38" spans="1:10" ht="12" customHeight="1">
      <c r="A38" s="160" t="s">
        <v>415</v>
      </c>
      <c r="B38" s="62" t="s">
        <v>397</v>
      </c>
      <c r="C38" s="59" t="s">
        <v>230</v>
      </c>
      <c r="D38" s="43">
        <f>IF(Dati!$D$227&gt;0,(Dati!D154/Dati!$D$227),0)</f>
        <v>0.001625288264681942</v>
      </c>
      <c r="E38" s="43">
        <f>IF(Dati!$F$227&gt;0,(Dati!F154/Dati!$F$227),0)</f>
        <v>0</v>
      </c>
      <c r="F38" s="43">
        <f>IF(Dati!$E$227&gt;0,(Dati!E154/Dati!$E$227),0)</f>
        <v>0.002047266673420511</v>
      </c>
      <c r="G38" s="43">
        <f>IF(Dati!$G$227&gt;0,(Dati!G154/Dati!$G$227),0)</f>
        <v>0</v>
      </c>
      <c r="H38" s="43">
        <f>IF((Dati!$H$227+Dati!$I$227)&gt;0,((Dati!H154+Dati!I154)/(Dati!$H$227+Dati!$I$227)),0)</f>
        <v>0.004861599645992024</v>
      </c>
      <c r="I38" s="65">
        <f>IF(Dati!$I$227&gt;0,(Dati!I154/Dati!$I$227),0)</f>
        <v>0</v>
      </c>
      <c r="J38" s="65">
        <f>IF(Dati!$J$227&gt;0,(Dati!J154/Dati!$J$227),0)</f>
        <v>0.0002488558109677206</v>
      </c>
    </row>
    <row r="39" spans="1:10" ht="43.5" customHeight="1">
      <c r="A39" s="160" t="s">
        <v>415</v>
      </c>
      <c r="B39" s="161" t="s">
        <v>557</v>
      </c>
      <c r="C39" s="162"/>
      <c r="D39" s="43">
        <f>IF(Dati!$D$227&gt;0,(Dati!D155/Dati!$D$227),0)</f>
        <v>0.017208405245397712</v>
      </c>
      <c r="E39" s="43">
        <f>IF(Dati!$F$227&gt;0,(Dati!F155/Dati!$F$227),0)</f>
        <v>0</v>
      </c>
      <c r="F39" s="43">
        <f>IF(Dati!$E$227&gt;0,(Dati!E155/Dati!$E$227),0)</f>
        <v>0.022076810238667376</v>
      </c>
      <c r="G39" s="43">
        <f>IF(Dati!$G$227&gt;0,(Dati!G155/Dati!$G$227),0)</f>
        <v>0.009811705778926932</v>
      </c>
      <c r="H39" s="43">
        <f>IF((Dati!$H$227+Dati!$I$227)&gt;0,((Dati!H155+Dati!I155)/(Dati!$H$227+Dati!$I$227)),0)</f>
        <v>0.023456080252738633</v>
      </c>
      <c r="I39" s="65">
        <f>IF(Dati!$I$227&gt;0,(Dati!I155/Dati!$I$227),0)</f>
        <v>0.009811705778926932</v>
      </c>
      <c r="J39" s="65">
        <f>IF(Dati!$J$227&gt;0,(Dati!J155/Dati!$J$227),0)</f>
        <v>0.021195431169546534</v>
      </c>
    </row>
    <row r="40" spans="1:10" ht="25.5" customHeight="1">
      <c r="A40" s="159" t="s">
        <v>558</v>
      </c>
      <c r="B40" s="61" t="s">
        <v>414</v>
      </c>
      <c r="C40" s="48" t="s">
        <v>234</v>
      </c>
      <c r="D40" s="43">
        <f>IF(Dati!$D$227&gt;0,(Dati!D156/Dati!$D$227),0)</f>
        <v>0.00022503991357134584</v>
      </c>
      <c r="E40" s="43">
        <f>IF(Dati!$F$227&gt;0,(Dati!F156/Dati!$F$227),0)</f>
        <v>0</v>
      </c>
      <c r="F40" s="43">
        <f>IF(Dati!$E$227&gt;0,(Dati!E156/Dati!$E$227),0)</f>
        <v>0.00020219832063814795</v>
      </c>
      <c r="G40" s="43">
        <f>IF(Dati!$G$227&gt;0,(Dati!G156/Dati!$G$227),0)</f>
        <v>0</v>
      </c>
      <c r="H40" s="43">
        <f>IF((Dati!$H$227+Dati!$I$227)&gt;0,((Dati!H156+Dati!I156)/(Dati!$H$227+Dati!$I$227)),0)</f>
        <v>0.0004682183362601691</v>
      </c>
      <c r="I40" s="65">
        <f>IF(Dati!$I$227&gt;0,(Dati!I156/Dati!$I$227),0)</f>
        <v>0</v>
      </c>
      <c r="J40" s="65">
        <f>IF(Dati!$J$227&gt;0,(Dati!J156/Dati!$J$227),0)</f>
        <v>3.22066066557872E-05</v>
      </c>
    </row>
    <row r="41" spans="1:10" ht="29.25" customHeight="1">
      <c r="A41" s="160" t="s">
        <v>416</v>
      </c>
      <c r="B41" s="161" t="s">
        <v>559</v>
      </c>
      <c r="C41" s="162"/>
      <c r="D41" s="43">
        <f>IF(Dati!$D$227&gt;0,(Dati!D157/Dati!$D$227),0)</f>
        <v>0.00022503991357134584</v>
      </c>
      <c r="E41" s="43">
        <f>IF(Dati!$F$227&gt;0,(Dati!F157/Dati!$F$227),0)</f>
        <v>0</v>
      </c>
      <c r="F41" s="43">
        <f>IF(Dati!$E$227&gt;0,(Dati!E157/Dati!$E$227),0)</f>
        <v>0.00020219832063814795</v>
      </c>
      <c r="G41" s="43">
        <f>IF(Dati!$G$227&gt;0,(Dati!G157/Dati!$G$227),0)</f>
        <v>0</v>
      </c>
      <c r="H41" s="43">
        <f>IF((Dati!$H$227+Dati!$I$227)&gt;0,((Dati!H157+Dati!I157)/(Dati!$H$227+Dati!$I$227)),0)</f>
        <v>0.0004682183362601691</v>
      </c>
      <c r="I41" s="65">
        <f>IF(Dati!$I$227&gt;0,(Dati!I157/Dati!$I$227),0)</f>
        <v>0</v>
      </c>
      <c r="J41" s="65">
        <f>IF(Dati!$J$227&gt;0,(Dati!J157/Dati!$J$227),0)</f>
        <v>3.22066066557872E-05</v>
      </c>
    </row>
    <row r="42" spans="1:10" ht="25.5" customHeight="1">
      <c r="A42" s="159" t="s">
        <v>560</v>
      </c>
      <c r="B42" s="61" t="s">
        <v>414</v>
      </c>
      <c r="C42" s="48" t="s">
        <v>238</v>
      </c>
      <c r="D42" s="43">
        <f>IF(Dati!$D$227&gt;0,(Dati!D158/Dati!$D$227),0)</f>
        <v>0.005828576581592523</v>
      </c>
      <c r="E42" s="43">
        <f>IF(Dati!$F$227&gt;0,(Dati!F158/Dati!$F$227),0)</f>
        <v>0</v>
      </c>
      <c r="F42" s="43">
        <f>IF(Dati!$E$227&gt;0,(Dati!E158/Dati!$E$227),0)</f>
        <v>0.003581451100923742</v>
      </c>
      <c r="G42" s="43">
        <f>IF(Dati!$G$227&gt;0,(Dati!G158/Dati!$G$227),0)</f>
        <v>0.002209515654784993</v>
      </c>
      <c r="H42" s="43">
        <f>IF((Dati!$H$227+Dati!$I$227)&gt;0,((Dati!H158+Dati!I158)/(Dati!$H$227+Dati!$I$227)),0)</f>
        <v>0.005087094054485344</v>
      </c>
      <c r="I42" s="65">
        <f>IF(Dati!$I$227&gt;0,(Dati!I158/Dati!$I$227),0)</f>
        <v>0.002209515654784993</v>
      </c>
      <c r="J42" s="65">
        <f>IF(Dati!$J$227&gt;0,(Dati!J158/Dati!$J$227),0)</f>
        <v>0.0026193173843199998</v>
      </c>
    </row>
    <row r="43" spans="1:10" ht="37.5" customHeight="1">
      <c r="A43" s="160" t="s">
        <v>417</v>
      </c>
      <c r="B43" s="61" t="s">
        <v>408</v>
      </c>
      <c r="C43" s="48" t="s">
        <v>561</v>
      </c>
      <c r="D43" s="43">
        <f>IF(Dati!$D$227&gt;0,(Dati!D159/Dati!$D$227),0)</f>
        <v>0.0015643399547563693</v>
      </c>
      <c r="E43" s="43">
        <f>IF(Dati!$F$227&gt;0,(Dati!F159/Dati!$F$227),0)</f>
        <v>0</v>
      </c>
      <c r="F43" s="43">
        <f>IF(Dati!$E$227&gt;0,(Dati!E159/Dati!$E$227),0)</f>
        <v>0.001506190834775548</v>
      </c>
      <c r="G43" s="43">
        <f>IF(Dati!$G$227&gt;0,(Dati!G159/Dati!$G$227),0)</f>
        <v>0.002008645573632596</v>
      </c>
      <c r="H43" s="43">
        <f>IF((Dati!$H$227+Dati!$I$227)&gt;0,((Dati!H159+Dati!I159)/(Dati!$H$227+Dati!$I$227)),0)</f>
        <v>0.003737136687352172</v>
      </c>
      <c r="I43" s="65">
        <f>IF(Dati!$I$227&gt;0,(Dati!I159/Dati!$I$227),0)</f>
        <v>0.002008645573632596</v>
      </c>
      <c r="J43" s="65">
        <f>IF(Dati!$J$227&gt;0,(Dati!J159/Dati!$J$227),0)</f>
        <v>8.057514042797688E-05</v>
      </c>
    </row>
    <row r="44" spans="1:10" ht="40.5" customHeight="1">
      <c r="A44" s="160" t="s">
        <v>417</v>
      </c>
      <c r="B44" s="161" t="s">
        <v>560</v>
      </c>
      <c r="C44" s="162"/>
      <c r="D44" s="43">
        <f>IF(Dati!$D$227&gt;0,(Dati!D160/Dati!$D$227),0)</f>
        <v>0.007392916536348892</v>
      </c>
      <c r="E44" s="43">
        <f>IF(Dati!$F$227&gt;0,(Dati!F160/Dati!$F$227),0)</f>
        <v>0</v>
      </c>
      <c r="F44" s="43">
        <f>IF(Dati!$E$227&gt;0,(Dati!E160/Dati!$E$227),0)</f>
        <v>0.00508764193569929</v>
      </c>
      <c r="G44" s="43">
        <f>IF(Dati!$G$227&gt;0,(Dati!G160/Dati!$G$227),0)</f>
        <v>0.004218161228417589</v>
      </c>
      <c r="H44" s="43">
        <f>IF((Dati!$H$227+Dati!$I$227)&gt;0,((Dati!H160+Dati!I160)/(Dati!$H$227+Dati!$I$227)),0)</f>
        <v>0.008824230741837516</v>
      </c>
      <c r="I44" s="65">
        <f>IF(Dati!$I$227&gt;0,(Dati!I160/Dati!$I$227),0)</f>
        <v>0.004218161228417589</v>
      </c>
      <c r="J44" s="65">
        <f>IF(Dati!$J$227&gt;0,(Dati!J160/Dati!$J$227),0)</f>
        <v>0.002699892524747976</v>
      </c>
    </row>
    <row r="45" spans="1:10" ht="12.75" customHeight="1">
      <c r="A45" s="159" t="s">
        <v>562</v>
      </c>
      <c r="B45" s="58" t="s">
        <v>396</v>
      </c>
      <c r="C45" s="59" t="s">
        <v>244</v>
      </c>
      <c r="D45" s="43">
        <f>IF(Dati!$D$227&gt;0,(Dati!D161/Dati!$D$227),0)</f>
        <v>0</v>
      </c>
      <c r="E45" s="43">
        <f>IF(Dati!$F$227&gt;0,(Dati!F161/Dati!$F$227),0)</f>
        <v>0</v>
      </c>
      <c r="F45" s="43">
        <f>IF(Dati!$E$227&gt;0,(Dati!E161/Dati!$E$227),0)</f>
        <v>0</v>
      </c>
      <c r="G45" s="43">
        <f>IF(Dati!$G$227&gt;0,(Dati!G161/Dati!$G$227),0)</f>
        <v>0</v>
      </c>
      <c r="H45" s="43">
        <f>IF((Dati!$H$227+Dati!$I$227)&gt;0,((Dati!H161+Dati!I161)/(Dati!$H$227+Dati!$I$227)),0)</f>
        <v>0</v>
      </c>
      <c r="I45" s="65">
        <f>IF(Dati!$I$227&gt;0,(Dati!I161/Dati!$I$227),0)</f>
        <v>0</v>
      </c>
      <c r="J45" s="65">
        <f>IF(Dati!$J$227&gt;0,(Dati!J161/Dati!$J$227),0)</f>
        <v>0</v>
      </c>
    </row>
    <row r="46" spans="1:10" ht="24.75" customHeight="1">
      <c r="A46" s="160" t="s">
        <v>418</v>
      </c>
      <c r="B46" s="61" t="s">
        <v>408</v>
      </c>
      <c r="C46" s="48" t="s">
        <v>563</v>
      </c>
      <c r="D46" s="43">
        <f>IF(Dati!$D$227&gt;0,(Dati!D162/Dati!$D$227),0)</f>
        <v>0.00454846297534307</v>
      </c>
      <c r="E46" s="43">
        <f>IF(Dati!$F$227&gt;0,(Dati!F162/Dati!$F$227),0)</f>
        <v>0</v>
      </c>
      <c r="F46" s="43">
        <f>IF(Dati!$E$227&gt;0,(Dati!E162/Dati!$E$227),0)</f>
        <v>0.007125368987891377</v>
      </c>
      <c r="G46" s="43">
        <f>IF(Dati!$G$227&gt;0,(Dati!G162/Dati!$G$227),0)</f>
        <v>0.0051959020354188775</v>
      </c>
      <c r="H46" s="43">
        <f>IF((Dati!$H$227+Dati!$I$227)&gt;0,((Dati!H162+Dati!I162)/(Dati!$H$227+Dati!$I$227)),0)</f>
        <v>0.01823612916719027</v>
      </c>
      <c r="I46" s="65">
        <f>IF(Dati!$I$227&gt;0,(Dati!I162/Dati!$I$227),0)</f>
        <v>0.0051959020354188775</v>
      </c>
      <c r="J46" s="65">
        <f>IF(Dati!$J$227&gt;0,(Dati!J162/Dati!$J$227),0)</f>
        <v>2.538757442652106E-05</v>
      </c>
    </row>
    <row r="47" spans="1:10" ht="12" customHeight="1">
      <c r="A47" s="160" t="s">
        <v>418</v>
      </c>
      <c r="B47" s="58" t="s">
        <v>419</v>
      </c>
      <c r="C47" s="59" t="s">
        <v>248</v>
      </c>
      <c r="D47" s="43">
        <f>IF(Dati!$D$227&gt;0,(Dati!D163/Dati!$D$227),0)</f>
        <v>0.031598936956581294</v>
      </c>
      <c r="E47" s="43">
        <f>IF(Dati!$F$227&gt;0,(Dati!F163/Dati!$F$227),0)</f>
        <v>0</v>
      </c>
      <c r="F47" s="43">
        <f>IF(Dati!$E$227&gt;0,(Dati!E163/Dati!$E$227),0)</f>
        <v>0.0284710663224555</v>
      </c>
      <c r="G47" s="43">
        <f>IF(Dati!$G$227&gt;0,(Dati!G163/Dati!$G$227),0)</f>
        <v>0.00015763387708944481</v>
      </c>
      <c r="H47" s="43">
        <f>IF((Dati!$H$227+Dati!$I$227)&gt;0,((Dati!H163+Dati!I163)/(Dati!$H$227+Dati!$I$227)),0)</f>
        <v>0.0725630738406698</v>
      </c>
      <c r="I47" s="65">
        <f>IF(Dati!$I$227&gt;0,(Dati!I163/Dati!$I$227),0)</f>
        <v>0.00015763387708944481</v>
      </c>
      <c r="J47" s="65">
        <f>IF(Dati!$J$227&gt;0,(Dati!J163/Dati!$J$227),0)</f>
        <v>0.00029545738032923187</v>
      </c>
    </row>
    <row r="48" spans="1:10" ht="12" customHeight="1">
      <c r="A48" s="160" t="s">
        <v>418</v>
      </c>
      <c r="B48" s="58" t="s">
        <v>410</v>
      </c>
      <c r="C48" s="59" t="s">
        <v>250</v>
      </c>
      <c r="D48" s="43">
        <f>IF(Dati!$D$227&gt;0,(Dati!D164/Dati!$D$227),0)</f>
        <v>0.000978639823699906</v>
      </c>
      <c r="E48" s="43">
        <f>IF(Dati!$F$227&gt;0,(Dati!F164/Dati!$F$227),0)</f>
        <v>0</v>
      </c>
      <c r="F48" s="43">
        <f>IF(Dati!$E$227&gt;0,(Dati!E164/Dati!$E$227),0)</f>
        <v>0.0010680189639764052</v>
      </c>
      <c r="G48" s="43">
        <f>IF(Dati!$G$227&gt;0,(Dati!G164/Dati!$G$227),0)</f>
        <v>0</v>
      </c>
      <c r="H48" s="43">
        <f>IF((Dati!$H$227+Dati!$I$227)&gt;0,((Dati!H164+Dati!I164)/(Dati!$H$227+Dati!$I$227)),0)</f>
        <v>0.002739361730195583</v>
      </c>
      <c r="I48" s="65">
        <f>IF(Dati!$I$227&gt;0,(Dati!I164/Dati!$I$227),0)</f>
        <v>0</v>
      </c>
      <c r="J48" s="65">
        <f>IF(Dati!$J$227&gt;0,(Dati!J164/Dati!$J$227),0)</f>
        <v>0</v>
      </c>
    </row>
    <row r="49" spans="1:10" ht="45.75" customHeight="1">
      <c r="A49" s="160" t="s">
        <v>418</v>
      </c>
      <c r="B49" s="61" t="s">
        <v>400</v>
      </c>
      <c r="C49" s="48" t="s">
        <v>564</v>
      </c>
      <c r="D49" s="43">
        <f>IF(Dati!$D$227&gt;0,(Dati!D165/Dati!$D$227),0)</f>
        <v>9.6892185009885E-06</v>
      </c>
      <c r="E49" s="43">
        <f>IF(Dati!$F$227&gt;0,(Dati!F165/Dati!$F$227),0)</f>
        <v>0</v>
      </c>
      <c r="F49" s="43">
        <f>IF(Dati!$E$227&gt;0,(Dati!E165/Dati!$E$227),0)</f>
        <v>8.213304951429677E-06</v>
      </c>
      <c r="G49" s="43">
        <f>IF(Dati!$G$227&gt;0,(Dati!G165/Dati!$G$227),0)</f>
        <v>0</v>
      </c>
      <c r="H49" s="43">
        <f>IF((Dati!$H$227+Dati!$I$227)&gt;0,((Dati!H165+Dati!I165)/(Dati!$H$227+Dati!$I$227)),0)</f>
        <v>0</v>
      </c>
      <c r="I49" s="65">
        <f>IF(Dati!$I$227&gt;0,(Dati!I165/Dati!$I$227),0)</f>
        <v>0</v>
      </c>
      <c r="J49" s="65">
        <f>IF(Dati!$J$227&gt;0,(Dati!J165/Dati!$J$227),0)</f>
        <v>1.3461758842723127E-05</v>
      </c>
    </row>
    <row r="50" spans="1:10" ht="33.75" customHeight="1">
      <c r="A50" s="160" t="s">
        <v>418</v>
      </c>
      <c r="B50" s="61" t="s">
        <v>420</v>
      </c>
      <c r="C50" s="48" t="s">
        <v>565</v>
      </c>
      <c r="D50" s="43">
        <f>IF(Dati!$D$227&gt;0,(Dati!D166/Dati!$D$227),0)</f>
        <v>0</v>
      </c>
      <c r="E50" s="43">
        <f>IF(Dati!$F$227&gt;0,(Dati!F166/Dati!$F$227),0)</f>
        <v>0</v>
      </c>
      <c r="F50" s="43">
        <f>IF(Dati!$E$227&gt;0,(Dati!E166/Dati!$E$227),0)</f>
        <v>0</v>
      </c>
      <c r="G50" s="43">
        <f>IF(Dati!$G$227&gt;0,(Dati!G166/Dati!$G$227),0)</f>
        <v>0</v>
      </c>
      <c r="H50" s="43">
        <f>IF((Dati!$H$227+Dati!$I$227)&gt;0,((Dati!H166+Dati!I166)/(Dati!$H$227+Dati!$I$227)),0)</f>
        <v>0</v>
      </c>
      <c r="I50" s="65">
        <f>IF(Dati!$I$227&gt;0,(Dati!I166/Dati!$I$227),0)</f>
        <v>0</v>
      </c>
      <c r="J50" s="65">
        <f>IF(Dati!$J$227&gt;0,(Dati!J166/Dati!$J$227),0)</f>
        <v>0</v>
      </c>
    </row>
    <row r="51" spans="1:10" ht="30.75" customHeight="1">
      <c r="A51" s="160" t="s">
        <v>418</v>
      </c>
      <c r="B51" s="61" t="s">
        <v>402</v>
      </c>
      <c r="C51" s="48" t="s">
        <v>566</v>
      </c>
      <c r="D51" s="43">
        <f>IF(Dati!$D$227&gt;0,(Dati!D167/Dati!$D$227),0)</f>
        <v>0</v>
      </c>
      <c r="E51" s="43">
        <f>IF(Dati!$F$227&gt;0,(Dati!F167/Dati!$F$227),0)</f>
        <v>0</v>
      </c>
      <c r="F51" s="43">
        <f>IF(Dati!$E$227&gt;0,(Dati!E167/Dati!$E$227),0)</f>
        <v>0</v>
      </c>
      <c r="G51" s="43">
        <f>IF(Dati!$G$227&gt;0,(Dati!G167/Dati!$G$227),0)</f>
        <v>0</v>
      </c>
      <c r="H51" s="43">
        <f>IF((Dati!$H$227+Dati!$I$227)&gt;0,((Dati!H167+Dati!I167)/(Dati!$H$227+Dati!$I$227)),0)</f>
        <v>0</v>
      </c>
      <c r="I51" s="65">
        <f>IF(Dati!$I$227&gt;0,(Dati!I167/Dati!$I$227),0)</f>
        <v>0</v>
      </c>
      <c r="J51" s="65">
        <f>IF(Dati!$J$227&gt;0,(Dati!J167/Dati!$J$227),0)</f>
        <v>0</v>
      </c>
    </row>
    <row r="52" spans="1:10" ht="30" customHeight="1">
      <c r="A52" s="160" t="s">
        <v>418</v>
      </c>
      <c r="B52" s="61" t="s">
        <v>421</v>
      </c>
      <c r="C52" s="48" t="s">
        <v>567</v>
      </c>
      <c r="D52" s="43">
        <f>IF(Dati!$D$227&gt;0,(Dati!D168/Dati!$D$227),0)</f>
        <v>0</v>
      </c>
      <c r="E52" s="43">
        <f>IF(Dati!$F$227&gt;0,(Dati!F168/Dati!$F$227),0)</f>
        <v>0</v>
      </c>
      <c r="F52" s="43">
        <f>IF(Dati!$E$227&gt;0,(Dati!E168/Dati!$E$227),0)</f>
        <v>0</v>
      </c>
      <c r="G52" s="43">
        <f>IF(Dati!$G$227&gt;0,(Dati!G168/Dati!$G$227),0)</f>
        <v>0</v>
      </c>
      <c r="H52" s="43">
        <f>IF((Dati!$H$227+Dati!$I$227)&gt;0,((Dati!H168+Dati!I168)/(Dati!$H$227+Dati!$I$227)),0)</f>
        <v>0</v>
      </c>
      <c r="I52" s="65">
        <f>IF(Dati!$I$227&gt;0,(Dati!I168/Dati!$I$227),0)</f>
        <v>0</v>
      </c>
      <c r="J52" s="65">
        <f>IF(Dati!$J$227&gt;0,(Dati!J168/Dati!$J$227),0)</f>
        <v>0</v>
      </c>
    </row>
    <row r="53" spans="1:10" ht="47.25" customHeight="1">
      <c r="A53" s="160" t="s">
        <v>418</v>
      </c>
      <c r="B53" s="162" t="s">
        <v>568</v>
      </c>
      <c r="C53" s="162"/>
      <c r="D53" s="43">
        <f>IF(Dati!$D$227&gt;0,(Dati!D169/Dati!$D$227),0)</f>
        <v>0.03713572897412526</v>
      </c>
      <c r="E53" s="43">
        <f>IF(Dati!$F$227&gt;0,(Dati!F169/Dati!$F$227),0)</f>
        <v>0</v>
      </c>
      <c r="F53" s="43">
        <f>IF(Dati!$E$227&gt;0,(Dati!E169/Dati!$E$227),0)</f>
        <v>0.03667266757927471</v>
      </c>
      <c r="G53" s="43">
        <f>IF(Dati!$G$227&gt;0,(Dati!G169/Dati!$G$227),0)</f>
        <v>0.005353535912508322</v>
      </c>
      <c r="H53" s="43">
        <f>IF((Dati!$H$227+Dati!$I$227)&gt;0,((Dati!H169+Dati!I169)/(Dati!$H$227+Dati!$I$227)),0)</f>
        <v>0.09353856473805565</v>
      </c>
      <c r="I53" s="65">
        <f>IF(Dati!$I$227&gt;0,(Dati!I169/Dati!$I$227),0)</f>
        <v>0.005353535912508322</v>
      </c>
      <c r="J53" s="65">
        <f>IF(Dati!$J$227&gt;0,(Dati!J169/Dati!$J$227),0)</f>
        <v>0.00033430671359848237</v>
      </c>
    </row>
    <row r="54" spans="1:10" ht="18.75" customHeight="1">
      <c r="A54" s="159" t="s">
        <v>569</v>
      </c>
      <c r="B54" s="58" t="s">
        <v>396</v>
      </c>
      <c r="C54" s="59" t="s">
        <v>262</v>
      </c>
      <c r="D54" s="43">
        <f>IF(Dati!$D$227&gt;0,(Dati!D170/Dati!$D$227),0)</f>
        <v>0</v>
      </c>
      <c r="E54" s="43">
        <f>IF(Dati!$F$227&gt;0,(Dati!F170/Dati!$F$227),0)</f>
        <v>0</v>
      </c>
      <c r="F54" s="43">
        <f>IF(Dati!$E$227&gt;0,(Dati!E170/Dati!$E$227),0)</f>
        <v>0</v>
      </c>
      <c r="G54" s="43">
        <f>IF(Dati!$G$227&gt;0,(Dati!G170/Dati!$G$227),0)</f>
        <v>0</v>
      </c>
      <c r="H54" s="43">
        <f>IF((Dati!$H$227+Dati!$I$227)&gt;0,((Dati!H170+Dati!I170)/(Dati!$H$227+Dati!$I$227)),0)</f>
        <v>0</v>
      </c>
      <c r="I54" s="65">
        <f>IF(Dati!$I$227&gt;0,(Dati!I170/Dati!$I$227),0)</f>
        <v>0</v>
      </c>
      <c r="J54" s="65">
        <f>IF(Dati!$J$227&gt;0,(Dati!J170/Dati!$J$227),0)</f>
        <v>0</v>
      </c>
    </row>
    <row r="55" spans="1:10" ht="18.75" customHeight="1">
      <c r="A55" s="160" t="s">
        <v>422</v>
      </c>
      <c r="B55" s="58" t="s">
        <v>397</v>
      </c>
      <c r="C55" s="59" t="s">
        <v>264</v>
      </c>
      <c r="D55" s="43">
        <f>IF(Dati!$D$227&gt;0,(Dati!D171/Dati!$D$227),0)</f>
        <v>0.0016040344950668706</v>
      </c>
      <c r="E55" s="43">
        <f>IF(Dati!$F$227&gt;0,(Dati!F171/Dati!$F$227),0)</f>
        <v>0</v>
      </c>
      <c r="F55" s="43">
        <f>IF(Dati!$E$227&gt;0,(Dati!E171/Dati!$E$227),0)</f>
        <v>0.0013596993874431325</v>
      </c>
      <c r="G55" s="43">
        <f>IF(Dati!$G$227&gt;0,(Dati!G171/Dati!$G$227),0)</f>
        <v>0</v>
      </c>
      <c r="H55" s="43">
        <f>IF((Dati!$H$227+Dati!$I$227)&gt;0,((Dati!H171+Dati!I171)/(Dati!$H$227+Dati!$I$227)),0)</f>
        <v>0.003487446608205935</v>
      </c>
      <c r="I55" s="65">
        <f>IF(Dati!$I$227&gt;0,(Dati!I171/Dati!$I$227),0)</f>
        <v>0</v>
      </c>
      <c r="J55" s="65">
        <f>IF(Dati!$J$227&gt;0,(Dati!J171/Dati!$J$227),0)</f>
        <v>2.952901939695369E-08</v>
      </c>
    </row>
    <row r="56" spans="1:10" ht="16.5" customHeight="1">
      <c r="A56" s="160" t="s">
        <v>422</v>
      </c>
      <c r="B56" s="58" t="s">
        <v>419</v>
      </c>
      <c r="C56" s="59" t="s">
        <v>266</v>
      </c>
      <c r="D56" s="43">
        <f>IF(Dati!$D$227&gt;0,(Dati!D172/Dati!$D$227),0)</f>
        <v>0</v>
      </c>
      <c r="E56" s="43">
        <f>IF(Dati!$F$227&gt;0,(Dati!F172/Dati!$F$227),0)</f>
        <v>0</v>
      </c>
      <c r="F56" s="43">
        <f>IF(Dati!$E$227&gt;0,(Dati!E172/Dati!$E$227),0)</f>
        <v>0</v>
      </c>
      <c r="G56" s="43">
        <f>IF(Dati!$G$227&gt;0,(Dati!G172/Dati!$G$227),0)</f>
        <v>0</v>
      </c>
      <c r="H56" s="43">
        <f>IF((Dati!$H$227+Dati!$I$227)&gt;0,((Dati!H172+Dati!I172)/(Dati!$H$227+Dati!$I$227)),0)</f>
        <v>0</v>
      </c>
      <c r="I56" s="65">
        <f>IF(Dati!$I$227&gt;0,(Dati!I172/Dati!$I$227),0)</f>
        <v>0</v>
      </c>
      <c r="J56" s="65">
        <f>IF(Dati!$J$227&gt;0,(Dati!J172/Dati!$J$227),0)</f>
        <v>0</v>
      </c>
    </row>
    <row r="57" spans="1:10" ht="18" customHeight="1">
      <c r="A57" s="160" t="s">
        <v>422</v>
      </c>
      <c r="B57" s="58" t="s">
        <v>410</v>
      </c>
      <c r="C57" s="59" t="s">
        <v>268</v>
      </c>
      <c r="D57" s="43">
        <f>IF(Dati!$D$227&gt;0,(Dati!D173/Dati!$D$227),0)</f>
        <v>0</v>
      </c>
      <c r="E57" s="43">
        <f>IF(Dati!$F$227&gt;0,(Dati!F173/Dati!$F$227),0)</f>
        <v>0</v>
      </c>
      <c r="F57" s="43">
        <f>IF(Dati!$E$227&gt;0,(Dati!E173/Dati!$E$227),0)</f>
        <v>0</v>
      </c>
      <c r="G57" s="43">
        <f>IF(Dati!$G$227&gt;0,(Dati!G173/Dati!$G$227),0)</f>
        <v>0</v>
      </c>
      <c r="H57" s="43">
        <f>IF((Dati!$H$227+Dati!$I$227)&gt;0,((Dati!H173+Dati!I173)/(Dati!$H$227+Dati!$I$227)),0)</f>
        <v>0</v>
      </c>
      <c r="I57" s="65">
        <f>IF(Dati!$I$227&gt;0,(Dati!I173/Dati!$I$227),0)</f>
        <v>0</v>
      </c>
      <c r="J57" s="65">
        <f>IF(Dati!$J$227&gt;0,(Dati!J173/Dati!$J$227),0)</f>
        <v>0</v>
      </c>
    </row>
    <row r="58" spans="1:10" ht="29.25" customHeight="1">
      <c r="A58" s="160" t="s">
        <v>422</v>
      </c>
      <c r="B58" s="63" t="s">
        <v>411</v>
      </c>
      <c r="C58" s="48" t="s">
        <v>270</v>
      </c>
      <c r="D58" s="43">
        <f>IF(Dati!$D$227&gt;0,(Dati!D174/Dati!$D$227),0)</f>
        <v>0.06014759978487072</v>
      </c>
      <c r="E58" s="43">
        <f>IF(Dati!$F$227&gt;0,(Dati!F174/Dati!$F$227),0)</f>
        <v>0</v>
      </c>
      <c r="F58" s="43">
        <f>IF(Dati!$E$227&gt;0,(Dati!E174/Dati!$E$227),0)</f>
        <v>0.07451507722907588</v>
      </c>
      <c r="G58" s="43">
        <f>IF(Dati!$G$227&gt;0,(Dati!G174/Dati!$G$227),0)</f>
        <v>0.11870436050827016</v>
      </c>
      <c r="H58" s="43">
        <f>IF((Dati!$H$227+Dati!$I$227)&gt;0,((Dati!H174+Dati!I174)/(Dati!$H$227+Dati!$I$227)),0)</f>
        <v>0.12470823702699273</v>
      </c>
      <c r="I58" s="65">
        <f>IF(Dati!$I$227&gt;0,(Dati!I174/Dati!$I$227),0)</f>
        <v>0.11870436050827016</v>
      </c>
      <c r="J58" s="65">
        <f>IF(Dati!$J$227&gt;0,(Dati!J174/Dati!$J$227),0)</f>
        <v>0.042440719048592805</v>
      </c>
    </row>
    <row r="59" spans="1:10" ht="32.25" customHeight="1">
      <c r="A59" s="160" t="s">
        <v>422</v>
      </c>
      <c r="B59" s="173" t="s">
        <v>570</v>
      </c>
      <c r="C59" s="174"/>
      <c r="D59" s="43">
        <f>IF(Dati!$D$227&gt;0,(Dati!D175/Dati!$D$227),0)</f>
        <v>0.061751634279937594</v>
      </c>
      <c r="E59" s="43">
        <f>IF(Dati!$F$227&gt;0,(Dati!F175/Dati!$F$227),0)</f>
        <v>0</v>
      </c>
      <c r="F59" s="43">
        <f>IF(Dati!$E$227&gt;0,(Dati!E175/Dati!$E$227),0)</f>
        <v>0.07587477661651902</v>
      </c>
      <c r="G59" s="43">
        <f>IF(Dati!$G$227&gt;0,(Dati!G175/Dati!$G$227),0)</f>
        <v>0.11870436050827016</v>
      </c>
      <c r="H59" s="43">
        <f>IF((Dati!$H$227+Dati!$I$227)&gt;0,((Dati!H175+Dati!I175)/(Dati!$H$227+Dati!$I$227)),0)</f>
        <v>0.12819568363519865</v>
      </c>
      <c r="I59" s="65">
        <f>IF(Dati!$I$227&gt;0,(Dati!I175/Dati!$I$227),0)</f>
        <v>0.11870436050827016</v>
      </c>
      <c r="J59" s="65">
        <f>IF(Dati!$J$227&gt;0,(Dati!J175/Dati!$J$227),0)</f>
        <v>0.04244074857761221</v>
      </c>
    </row>
    <row r="60" spans="1:10" ht="12.75" customHeight="1">
      <c r="A60" s="159" t="s">
        <v>571</v>
      </c>
      <c r="B60" s="58" t="s">
        <v>396</v>
      </c>
      <c r="C60" s="59" t="s">
        <v>273</v>
      </c>
      <c r="D60" s="43">
        <f>IF(Dati!$D$227&gt;0,(Dati!D176/Dati!$D$227),0)</f>
        <v>0.00031880654422607326</v>
      </c>
      <c r="E60" s="43">
        <f>IF(Dati!$F$227&gt;0,(Dati!F176/Dati!$F$227),0)</f>
        <v>0</v>
      </c>
      <c r="F60" s="43">
        <f>IF(Dati!$E$227&gt;0,(Dati!E176/Dati!$E$227),0)</f>
        <v>0.004642027485887547</v>
      </c>
      <c r="G60" s="43">
        <f>IF(Dati!$G$227&gt;0,(Dati!G176/Dati!$G$227),0)</f>
        <v>0</v>
      </c>
      <c r="H60" s="43">
        <f>IF((Dati!$H$227+Dati!$I$227)&gt;0,((Dati!H176+Dati!I176)/(Dati!$H$227+Dati!$I$227)),0)</f>
        <v>0.004489385218616011</v>
      </c>
      <c r="I60" s="65">
        <f>IF(Dati!$I$227&gt;0,(Dati!I176/Dati!$I$227),0)</f>
        <v>0</v>
      </c>
      <c r="J60" s="65">
        <f>IF(Dati!$J$227&gt;0,(Dati!J176/Dati!$J$227),0)</f>
        <v>0.004739568720064867</v>
      </c>
    </row>
    <row r="61" spans="1:10" ht="24.75" customHeight="1">
      <c r="A61" s="160" t="s">
        <v>423</v>
      </c>
      <c r="B61" s="61" t="s">
        <v>408</v>
      </c>
      <c r="C61" s="48" t="s">
        <v>572</v>
      </c>
      <c r="D61" s="43">
        <f>IF(Dati!$D$227&gt;0,(Dati!D177/Dati!$D$227),0)</f>
        <v>0</v>
      </c>
      <c r="E61" s="43">
        <f>IF(Dati!$F$227&gt;0,(Dati!F177/Dati!$F$227),0)</f>
        <v>0</v>
      </c>
      <c r="F61" s="43">
        <f>IF(Dati!$E$227&gt;0,(Dati!E177/Dati!$E$227),0)</f>
        <v>0</v>
      </c>
      <c r="G61" s="43">
        <f>IF(Dati!$G$227&gt;0,(Dati!G177/Dati!$G$227),0)</f>
        <v>0</v>
      </c>
      <c r="H61" s="43">
        <f>IF((Dati!$H$227+Dati!$I$227)&gt;0,((Dati!H177+Dati!I177)/(Dati!$H$227+Dati!$I$227)),0)</f>
        <v>0</v>
      </c>
      <c r="I61" s="65">
        <f>IF(Dati!$I$227&gt;0,(Dati!I177/Dati!$I$227),0)</f>
        <v>0</v>
      </c>
      <c r="J61" s="65">
        <f>IF(Dati!$J$227&gt;0,(Dati!J177/Dati!$J$227),0)</f>
        <v>0</v>
      </c>
    </row>
    <row r="62" spans="1:10" ht="28.5" customHeight="1">
      <c r="A62" s="160" t="s">
        <v>423</v>
      </c>
      <c r="B62" s="161" t="s">
        <v>573</v>
      </c>
      <c r="C62" s="162"/>
      <c r="D62" s="43">
        <f>IF(Dati!$D$227&gt;0,(Dati!D178/Dati!$D$227),0)</f>
        <v>0.00031880654422607326</v>
      </c>
      <c r="E62" s="43">
        <f>IF(Dati!$F$227&gt;0,(Dati!F178/Dati!$F$227),0)</f>
        <v>0</v>
      </c>
      <c r="F62" s="43">
        <f>IF(Dati!$E$227&gt;0,(Dati!E178/Dati!$E$227),0)</f>
        <v>0.004642027485887547</v>
      </c>
      <c r="G62" s="43">
        <f>IF(Dati!$G$227&gt;0,(Dati!G178/Dati!$G$227),0)</f>
        <v>0</v>
      </c>
      <c r="H62" s="43">
        <f>IF((Dati!$H$227+Dati!$I$227)&gt;0,((Dati!H178+Dati!I178)/(Dati!$H$227+Dati!$I$227)),0)</f>
        <v>0.004489385218616011</v>
      </c>
      <c r="I62" s="65">
        <f>IF(Dati!$I$227&gt;0,(Dati!I178/Dati!$I$227),0)</f>
        <v>0</v>
      </c>
      <c r="J62" s="65">
        <f>IF(Dati!$J$227&gt;0,(Dati!J178/Dati!$J$227),0)</f>
        <v>0.004739568720064867</v>
      </c>
    </row>
    <row r="63" spans="1:10" ht="30.75" customHeight="1">
      <c r="A63" s="159" t="s">
        <v>574</v>
      </c>
      <c r="B63" s="61" t="s">
        <v>414</v>
      </c>
      <c r="C63" s="48" t="s">
        <v>278</v>
      </c>
      <c r="D63" s="43">
        <f>IF(Dati!$D$227&gt;0,(Dati!D179/Dati!$D$227),0)</f>
        <v>0.01711707904758349</v>
      </c>
      <c r="E63" s="43">
        <f>IF(Dati!$F$227&gt;0,(Dati!F179/Dati!$F$227),0)</f>
        <v>0</v>
      </c>
      <c r="F63" s="43">
        <f>IF(Dati!$E$227&gt;0,(Dati!E179/Dati!$E$227),0)</f>
        <v>0.012632885670520592</v>
      </c>
      <c r="G63" s="43">
        <f>IF(Dati!$G$227&gt;0,(Dati!G179/Dati!$G$227),0)</f>
        <v>9.440657797717698E-06</v>
      </c>
      <c r="H63" s="43">
        <f>IF((Dati!$H$227+Dati!$I$227)&gt;0,((Dati!H179+Dati!I179)/(Dati!$H$227+Dati!$I$227)),0)</f>
        <v>0.027757646450494198</v>
      </c>
      <c r="I63" s="65">
        <f>IF(Dati!$I$227&gt;0,(Dati!I179/Dati!$I$227),0)</f>
        <v>9.440657797717698E-06</v>
      </c>
      <c r="J63" s="65">
        <f>IF(Dati!$J$227&gt;0,(Dati!J179/Dati!$J$227),0)</f>
        <v>0.0029678835745351995</v>
      </c>
    </row>
    <row r="64" spans="1:10" ht="24.75" customHeight="1">
      <c r="A64" s="160" t="s">
        <v>424</v>
      </c>
      <c r="B64" s="58" t="s">
        <v>397</v>
      </c>
      <c r="C64" s="59" t="s">
        <v>280</v>
      </c>
      <c r="D64" s="43">
        <f>IF(Dati!$D$227&gt;0,(Dati!D180/Dati!$D$227),0)</f>
        <v>0.0023891731239715835</v>
      </c>
      <c r="E64" s="43">
        <f>IF(Dati!$F$227&gt;0,(Dati!F180/Dati!$F$227),0)</f>
        <v>0</v>
      </c>
      <c r="F64" s="43">
        <f>IF(Dati!$E$227&gt;0,(Dati!E180/Dati!$E$227),0)</f>
        <v>0.0018025046220161657</v>
      </c>
      <c r="G64" s="43">
        <f>IF(Dati!$G$227&gt;0,(Dati!G180/Dati!$G$227),0)</f>
        <v>0</v>
      </c>
      <c r="H64" s="43">
        <f>IF((Dati!$H$227+Dati!$I$227)&gt;0,((Dati!H180+Dati!I180)/(Dati!$H$227+Dati!$I$227)),0)</f>
        <v>0.004411243497714217</v>
      </c>
      <c r="I64" s="65">
        <f>IF(Dati!$I$227&gt;0,(Dati!I180/Dati!$I$227),0)</f>
        <v>0</v>
      </c>
      <c r="J64" s="65">
        <f>IF(Dati!$J$227&gt;0,(Dati!J180/Dati!$J$227),0)</f>
        <v>0.0001354721929886016</v>
      </c>
    </row>
    <row r="65" spans="1:10" ht="21.75" customHeight="1">
      <c r="A65" s="160" t="s">
        <v>424</v>
      </c>
      <c r="B65" s="58" t="s">
        <v>419</v>
      </c>
      <c r="C65" s="59" t="s">
        <v>282</v>
      </c>
      <c r="D65" s="43">
        <f>IF(Dati!$D$227&gt;0,(Dati!D181/Dati!$D$227),0)</f>
        <v>0.004280446689388307</v>
      </c>
      <c r="E65" s="43">
        <f>IF(Dati!$F$227&gt;0,(Dati!F181/Dati!$F$227),0)</f>
        <v>0</v>
      </c>
      <c r="F65" s="43">
        <f>IF(Dati!$E$227&gt;0,(Dati!E181/Dati!$E$227),0)</f>
        <v>0.0076065171093215355</v>
      </c>
      <c r="G65" s="43">
        <f>IF(Dati!$G$227&gt;0,(Dati!G181/Dati!$G$227),0)</f>
        <v>0.00518692336725807</v>
      </c>
      <c r="H65" s="43">
        <f>IF((Dati!$H$227+Dati!$I$227)&gt;0,((Dati!H181+Dati!I181)/(Dati!$H$227+Dati!$I$227)),0)</f>
        <v>0.01923413585370208</v>
      </c>
      <c r="I65" s="65">
        <f>IF(Dati!$I$227&gt;0,(Dati!I181/Dati!$I$227),0)</f>
        <v>0.00518692336725807</v>
      </c>
      <c r="J65" s="65">
        <f>IF(Dati!$J$227&gt;0,(Dati!J181/Dati!$J$227),0)</f>
        <v>0.00017625350577691692</v>
      </c>
    </row>
    <row r="66" spans="1:10" ht="30" customHeight="1">
      <c r="A66" s="160" t="s">
        <v>424</v>
      </c>
      <c r="B66" s="61" t="s">
        <v>399</v>
      </c>
      <c r="C66" s="48" t="s">
        <v>575</v>
      </c>
      <c r="D66" s="43">
        <f>IF(Dati!$D$227&gt;0,(Dati!D182/Dati!$D$227),0)</f>
        <v>0.0013518022586056536</v>
      </c>
      <c r="E66" s="43">
        <f>IF(Dati!$F$227&gt;0,(Dati!F182/Dati!$F$227),0)</f>
        <v>0</v>
      </c>
      <c r="F66" s="43">
        <f>IF(Dati!$E$227&gt;0,(Dati!E182/Dati!$E$227),0)</f>
        <v>0.005107271204642565</v>
      </c>
      <c r="G66" s="43">
        <f>IF(Dati!$G$227&gt;0,(Dati!G182/Dati!$G$227),0)</f>
        <v>0</v>
      </c>
      <c r="H66" s="43">
        <f>IF((Dati!$H$227+Dati!$I$227)&gt;0,((Dati!H182+Dati!I182)/(Dati!$H$227+Dati!$I$227)),0)</f>
        <v>0.006806280549705712</v>
      </c>
      <c r="I66" s="65">
        <f>IF(Dati!$I$227&gt;0,(Dati!I182/Dati!$I$227),0)</f>
        <v>0</v>
      </c>
      <c r="J66" s="65">
        <f>IF(Dati!$J$227&gt;0,(Dati!J182/Dati!$J$227),0)</f>
        <v>0.00402157278467967</v>
      </c>
    </row>
    <row r="67" spans="1:10" ht="22.5" customHeight="1">
      <c r="A67" s="160" t="s">
        <v>424</v>
      </c>
      <c r="B67" s="58" t="s">
        <v>411</v>
      </c>
      <c r="C67" s="59" t="s">
        <v>286</v>
      </c>
      <c r="D67" s="43">
        <f>IF(Dati!$D$227&gt;0,(Dati!D183/Dati!$D$227),0)</f>
        <v>0.0004063220661704855</v>
      </c>
      <c r="E67" s="43">
        <f>IF(Dati!$F$227&gt;0,(Dati!F183/Dati!$F$227),0)</f>
        <v>0</v>
      </c>
      <c r="F67" s="43">
        <f>IF(Dati!$E$227&gt;0,(Dati!E183/Dati!$E$227),0)</f>
        <v>0.009604140183107717</v>
      </c>
      <c r="G67" s="43">
        <f>IF(Dati!$G$227&gt;0,(Dati!G183/Dati!$G$227),0)</f>
        <v>0</v>
      </c>
      <c r="H67" s="43">
        <f>IF((Dati!$H$227+Dati!$I$227)&gt;0,((Dati!H183+Dati!I183)/(Dati!$H$227+Dati!$I$227)),0)</f>
        <v>0.0006922102415147966</v>
      </c>
      <c r="I67" s="65">
        <f>IF(Dati!$I$227&gt;0,(Dati!I183/Dati!$I$227),0)</f>
        <v>0</v>
      </c>
      <c r="J67" s="65">
        <f>IF(Dati!$J$227&gt;0,(Dati!J183/Dati!$J$227),0)</f>
        <v>0.015299028374583684</v>
      </c>
    </row>
    <row r="68" spans="1:10" ht="29.25" customHeight="1">
      <c r="A68" s="160" t="s">
        <v>424</v>
      </c>
      <c r="B68" s="61" t="s">
        <v>420</v>
      </c>
      <c r="C68" s="48" t="s">
        <v>288</v>
      </c>
      <c r="D68" s="43">
        <f>IF(Dati!$D$227&gt;0,(Dati!D184/Dati!$D$227),0)</f>
        <v>0</v>
      </c>
      <c r="E68" s="43">
        <f>IF(Dati!$F$227&gt;0,(Dati!F184/Dati!$F$227),0)</f>
        <v>0</v>
      </c>
      <c r="F68" s="43">
        <f>IF(Dati!$E$227&gt;0,(Dati!E184/Dati!$E$227),0)</f>
        <v>0.0002781925870645536</v>
      </c>
      <c r="G68" s="43">
        <f>IF(Dati!$G$227&gt;0,(Dati!G184/Dati!$G$227),0)</f>
        <v>0</v>
      </c>
      <c r="H68" s="43">
        <f>IF((Dati!$H$227+Dati!$I$227)&gt;0,((Dati!H184+Dati!I184)/(Dati!$H$227+Dati!$I$227)),0)</f>
        <v>0.0007135361377773969</v>
      </c>
      <c r="I68" s="65">
        <f>IF(Dati!$I$227&gt;0,(Dati!I184/Dati!$I$227),0)</f>
        <v>0</v>
      </c>
      <c r="J68" s="65">
        <f>IF(Dati!$J$227&gt;0,(Dati!J184/Dati!$J$227),0)</f>
        <v>0</v>
      </c>
    </row>
    <row r="69" spans="1:10" ht="44.25" customHeight="1">
      <c r="A69" s="160" t="s">
        <v>424</v>
      </c>
      <c r="B69" s="61" t="s">
        <v>402</v>
      </c>
      <c r="C69" s="48" t="s">
        <v>539</v>
      </c>
      <c r="D69" s="43">
        <f>IF(Dati!$D$227&gt;0,(Dati!D185/Dati!$D$227),0)</f>
        <v>0.018963766892679326</v>
      </c>
      <c r="E69" s="43">
        <f>IF(Dati!$F$227&gt;0,(Dati!F185/Dati!$F$227),0)</f>
        <v>0</v>
      </c>
      <c r="F69" s="43">
        <f>IF(Dati!$E$227&gt;0,(Dati!E185/Dati!$E$227),0)</f>
        <v>0.017424991963387083</v>
      </c>
      <c r="G69" s="43">
        <f>IF(Dati!$G$227&gt;0,(Dati!G185/Dati!$G$227),0)</f>
        <v>0</v>
      </c>
      <c r="H69" s="43">
        <f>IF((Dati!$H$227+Dati!$I$227)&gt;0,((Dati!H185+Dati!I185)/(Dati!$H$227+Dati!$I$227)),0)</f>
        <v>0.04429422835520864</v>
      </c>
      <c r="I69" s="65">
        <f>IF(Dati!$I$227&gt;0,(Dati!I185/Dati!$I$227),0)</f>
        <v>0</v>
      </c>
      <c r="J69" s="65">
        <f>IF(Dati!$J$227&gt;0,(Dati!J185/Dati!$J$227),0)</f>
        <v>0.0002550525625382218</v>
      </c>
    </row>
    <row r="70" spans="1:10" ht="30.75" customHeight="1">
      <c r="A70" s="160" t="s">
        <v>424</v>
      </c>
      <c r="B70" s="61" t="s">
        <v>421</v>
      </c>
      <c r="C70" s="48" t="s">
        <v>292</v>
      </c>
      <c r="D70" s="43">
        <f>IF(Dati!$D$227&gt;0,(Dati!D186/Dati!$D$227),0)</f>
        <v>0.000935400279639785</v>
      </c>
      <c r="E70" s="43">
        <f>IF(Dati!$F$227&gt;0,(Dati!F186/Dati!$F$227),0)</f>
        <v>0</v>
      </c>
      <c r="F70" s="43">
        <f>IF(Dati!$E$227&gt;0,(Dati!E186/Dati!$E$227),0)</f>
        <v>0.001345564554567043</v>
      </c>
      <c r="G70" s="43">
        <f>IF(Dati!$G$227&gt;0,(Dati!G186/Dati!$G$227),0)</f>
        <v>0</v>
      </c>
      <c r="H70" s="43">
        <f>IF((Dati!$H$227+Dati!$I$227)&gt;0,((Dati!H186+Dati!I186)/(Dati!$H$227+Dati!$I$227)),0)</f>
        <v>0.003322554522789617</v>
      </c>
      <c r="I70" s="65">
        <f>IF(Dati!$I$227&gt;0,(Dati!I186/Dati!$I$227),0)</f>
        <v>0</v>
      </c>
      <c r="J70" s="65">
        <f>IF(Dati!$J$227&gt;0,(Dati!J186/Dati!$J$227),0)</f>
        <v>8.223137101591682E-05</v>
      </c>
    </row>
    <row r="71" spans="1:10" ht="30.75" customHeight="1">
      <c r="A71" s="160" t="s">
        <v>424</v>
      </c>
      <c r="B71" s="61" t="s">
        <v>404</v>
      </c>
      <c r="C71" s="48" t="s">
        <v>294</v>
      </c>
      <c r="D71" s="43">
        <f>IF(Dati!$D$227&gt;0,(Dati!D187/Dati!$D$227),0)</f>
        <v>0.013085218635501107</v>
      </c>
      <c r="E71" s="43">
        <f>IF(Dati!$F$227&gt;0,(Dati!F187/Dati!$F$227),0)</f>
        <v>0</v>
      </c>
      <c r="F71" s="43">
        <f>IF(Dati!$E$227&gt;0,(Dati!E187/Dati!$E$227),0)</f>
        <v>0.01650904340036768</v>
      </c>
      <c r="G71" s="43">
        <f>IF(Dati!$G$227&gt;0,(Dati!G187/Dati!$G$227),0)</f>
        <v>0.024946220137881208</v>
      </c>
      <c r="H71" s="43">
        <f>IF((Dati!$H$227+Dati!$I$227)&gt;0,((Dati!H187+Dati!I187)/(Dati!$H$227+Dati!$I$227)),0)</f>
        <v>0.02187106981109883</v>
      </c>
      <c r="I71" s="65">
        <f>IF(Dati!$I$227&gt;0,(Dati!I187/Dati!$I$227),0)</f>
        <v>0.024946220137881208</v>
      </c>
      <c r="J71" s="65">
        <f>IF(Dati!$J$227&gt;0,(Dati!J187/Dati!$J$227),0)</f>
        <v>0.013082609273418398</v>
      </c>
    </row>
    <row r="72" spans="1:10" ht="43.5" customHeight="1">
      <c r="A72" s="160" t="s">
        <v>424</v>
      </c>
      <c r="B72" s="161" t="s">
        <v>576</v>
      </c>
      <c r="C72" s="162"/>
      <c r="D72" s="43">
        <f>IF(Dati!$D$227&gt;0,(Dati!D188/Dati!$D$227),0)</f>
        <v>0.058529208993539736</v>
      </c>
      <c r="E72" s="43">
        <f>IF(Dati!$F$227&gt;0,(Dati!F188/Dati!$F$227),0)</f>
        <v>0</v>
      </c>
      <c r="F72" s="43">
        <f>IF(Dati!$E$227&gt;0,(Dati!E188/Dati!$E$227),0)</f>
        <v>0.07231111129499494</v>
      </c>
      <c r="G72" s="43">
        <f>IF(Dati!$G$227&gt;0,(Dati!G188/Dati!$G$227),0)</f>
        <v>0.030142584162936997</v>
      </c>
      <c r="H72" s="43">
        <f>IF((Dati!$H$227+Dati!$I$227)&gt;0,((Dati!H188+Dati!I188)/(Dati!$H$227+Dati!$I$227)),0)</f>
        <v>0.1291029054200055</v>
      </c>
      <c r="I72" s="65">
        <f>IF(Dati!$I$227&gt;0,(Dati!I188/Dati!$I$227),0)</f>
        <v>0.030142584162936997</v>
      </c>
      <c r="J72" s="65">
        <f>IF(Dati!$J$227&gt;0,(Dati!J188/Dati!$J$227),0)</f>
        <v>0.036020103639536616</v>
      </c>
    </row>
    <row r="73" spans="1:10" ht="57.75" customHeight="1">
      <c r="A73" s="154" t="s">
        <v>577</v>
      </c>
      <c r="B73" s="61" t="s">
        <v>414</v>
      </c>
      <c r="C73" s="48" t="s">
        <v>298</v>
      </c>
      <c r="D73" s="43">
        <f>IF(Dati!$D$227&gt;0,(Dati!D189/Dati!$D$227),0)</f>
        <v>0</v>
      </c>
      <c r="E73" s="43">
        <f>IF(Dati!$F$227&gt;0,(Dati!F189/Dati!$F$227),0)</f>
        <v>0</v>
      </c>
      <c r="F73" s="43">
        <f>IF(Dati!$E$227&gt;0,(Dati!E189/Dati!$E$227),0)</f>
        <v>0</v>
      </c>
      <c r="G73" s="43">
        <f>IF(Dati!$G$227&gt;0,(Dati!G189/Dati!$G$227),0)</f>
        <v>0</v>
      </c>
      <c r="H73" s="43">
        <f>IF((Dati!$H$227+Dati!$I$227)&gt;0,((Dati!H189+Dati!I189)/(Dati!$H$227+Dati!$I$227)),0)</f>
        <v>0</v>
      </c>
      <c r="I73" s="65">
        <f>IF(Dati!$I$227&gt;0,(Dati!I189/Dati!$I$227),0)</f>
        <v>0</v>
      </c>
      <c r="J73" s="65">
        <f>IF(Dati!$J$227&gt;0,(Dati!J189/Dati!$J$227),0)</f>
        <v>0</v>
      </c>
    </row>
    <row r="74" spans="1:10" ht="58.5" customHeight="1">
      <c r="A74" s="171" t="s">
        <v>425</v>
      </c>
      <c r="B74" s="61" t="s">
        <v>408</v>
      </c>
      <c r="C74" s="48" t="s">
        <v>578</v>
      </c>
      <c r="D74" s="43">
        <f>IF(Dati!$D$227&gt;0,(Dati!D190/Dati!$D$227),0)</f>
        <v>0</v>
      </c>
      <c r="E74" s="43">
        <f>IF(Dati!$F$227&gt;0,(Dati!F190/Dati!$F$227),0)</f>
        <v>0</v>
      </c>
      <c r="F74" s="43">
        <f>IF(Dati!$E$227&gt;0,(Dati!E190/Dati!$E$227),0)</f>
        <v>0</v>
      </c>
      <c r="G74" s="43">
        <f>IF(Dati!$G$227&gt;0,(Dati!G190/Dati!$G$227),0)</f>
        <v>0</v>
      </c>
      <c r="H74" s="43">
        <f>IF((Dati!$H$227+Dati!$I$227)&gt;0,((Dati!H190+Dati!I190)/(Dati!$H$227+Dati!$I$227)),0)</f>
        <v>0</v>
      </c>
      <c r="I74" s="65">
        <f>IF(Dati!$I$227&gt;0,(Dati!I190/Dati!$I$227),0)</f>
        <v>0</v>
      </c>
      <c r="J74" s="65">
        <f>IF(Dati!$J$227&gt;0,(Dati!J190/Dati!$J$227),0)</f>
        <v>0</v>
      </c>
    </row>
    <row r="75" spans="1:10" ht="57" customHeight="1">
      <c r="A75" s="171" t="s">
        <v>425</v>
      </c>
      <c r="B75" s="61" t="s">
        <v>398</v>
      </c>
      <c r="C75" s="48" t="s">
        <v>579</v>
      </c>
      <c r="D75" s="43">
        <f>IF(Dati!$D$227&gt;0,(Dati!D191/Dati!$D$227),0)</f>
        <v>0</v>
      </c>
      <c r="E75" s="43">
        <f>IF(Dati!$F$227&gt;0,(Dati!F191/Dati!$F$227),0)</f>
        <v>0</v>
      </c>
      <c r="F75" s="43">
        <f>IF(Dati!$E$227&gt;0,(Dati!E191/Dati!$E$227),0)</f>
        <v>0</v>
      </c>
      <c r="G75" s="43">
        <f>IF(Dati!$G$227&gt;0,(Dati!G191/Dati!$G$227),0)</f>
        <v>0</v>
      </c>
      <c r="H75" s="43">
        <f>IF((Dati!$H$227+Dati!$I$227)&gt;0,((Dati!H191+Dati!I191)/(Dati!$H$227+Dati!$I$227)),0)</f>
        <v>0</v>
      </c>
      <c r="I75" s="65">
        <f>IF(Dati!$I$227&gt;0,(Dati!I191/Dati!$I$227),0)</f>
        <v>0</v>
      </c>
      <c r="J75" s="65">
        <f>IF(Dati!$J$227&gt;0,(Dati!J191/Dati!$J$227),0)</f>
        <v>0</v>
      </c>
    </row>
    <row r="76" spans="1:10" ht="46.5" customHeight="1">
      <c r="A76" s="171" t="s">
        <v>425</v>
      </c>
      <c r="B76" s="61" t="s">
        <v>399</v>
      </c>
      <c r="C76" s="48" t="s">
        <v>580</v>
      </c>
      <c r="D76" s="43">
        <f>IF(Dati!$D$227&gt;0,(Dati!D192/Dati!$D$227),0)</f>
        <v>0</v>
      </c>
      <c r="E76" s="43">
        <f>IF(Dati!$F$227&gt;0,(Dati!F192/Dati!$F$227),0)</f>
        <v>0</v>
      </c>
      <c r="F76" s="43">
        <f>IF(Dati!$E$227&gt;0,(Dati!E192/Dati!$E$227),0)</f>
        <v>0</v>
      </c>
      <c r="G76" s="43">
        <f>IF(Dati!$G$227&gt;0,(Dati!G192/Dati!$G$227),0)</f>
        <v>0</v>
      </c>
      <c r="H76" s="43">
        <f>IF((Dati!$H$227+Dati!$I$227)&gt;0,((Dati!H192+Dati!I192)/(Dati!$H$227+Dati!$I$227)),0)</f>
        <v>0</v>
      </c>
      <c r="I76" s="65">
        <f>IF(Dati!$I$227&gt;0,(Dati!I192/Dati!$I$227),0)</f>
        <v>0</v>
      </c>
      <c r="J76" s="65">
        <f>IF(Dati!$J$227&gt;0,(Dati!J192/Dati!$J$227),0)</f>
        <v>0</v>
      </c>
    </row>
    <row r="77" spans="1:10" ht="34.5" customHeight="1">
      <c r="A77" s="171" t="s">
        <v>425</v>
      </c>
      <c r="B77" s="61" t="s">
        <v>400</v>
      </c>
      <c r="C77" s="48" t="s">
        <v>581</v>
      </c>
      <c r="D77" s="43">
        <f>IF(Dati!$D$227&gt;0,(Dati!D193/Dati!$D$227),0)</f>
        <v>0</v>
      </c>
      <c r="E77" s="43">
        <f>IF(Dati!$F$227&gt;0,(Dati!F193/Dati!$F$227),0)</f>
        <v>0</v>
      </c>
      <c r="F77" s="43">
        <f>IF(Dati!$E$227&gt;0,(Dati!E193/Dati!$E$227),0)</f>
        <v>0</v>
      </c>
      <c r="G77" s="43">
        <f>IF(Dati!$G$227&gt;0,(Dati!G193/Dati!$G$227),0)</f>
        <v>0</v>
      </c>
      <c r="H77" s="43">
        <f>IF((Dati!$H$227+Dati!$I$227)&gt;0,((Dati!H193+Dati!I193)/(Dati!$H$227+Dati!$I$227)),0)</f>
        <v>0</v>
      </c>
      <c r="I77" s="65">
        <f>IF(Dati!$I$227&gt;0,(Dati!I193/Dati!$I$227),0)</f>
        <v>0</v>
      </c>
      <c r="J77" s="65">
        <f>IF(Dati!$J$227&gt;0,(Dati!J193/Dati!$J$227),0)</f>
        <v>0</v>
      </c>
    </row>
    <row r="78" spans="1:10" ht="42" customHeight="1">
      <c r="A78" s="171" t="s">
        <v>425</v>
      </c>
      <c r="B78" s="61" t="s">
        <v>420</v>
      </c>
      <c r="C78" s="48" t="s">
        <v>308</v>
      </c>
      <c r="D78" s="43">
        <f>IF(Dati!$D$227&gt;0,(Dati!D194/Dati!$D$227),0)</f>
        <v>0</v>
      </c>
      <c r="E78" s="43">
        <f>IF(Dati!$F$227&gt;0,(Dati!F194/Dati!$F$227),0)</f>
        <v>0</v>
      </c>
      <c r="F78" s="43">
        <f>IF(Dati!$E$227&gt;0,(Dati!E194/Dati!$E$227),0)</f>
        <v>0</v>
      </c>
      <c r="G78" s="43">
        <f>IF(Dati!$G$227&gt;0,(Dati!G194/Dati!$G$227),0)</f>
        <v>0</v>
      </c>
      <c r="H78" s="43">
        <f>IF((Dati!$H$227+Dati!$I$227)&gt;0,((Dati!H194+Dati!I194)/(Dati!$H$227+Dati!$I$227)),0)</f>
        <v>0</v>
      </c>
      <c r="I78" s="65">
        <f>IF(Dati!$I$227&gt;0,(Dati!I194/Dati!$I$227),0)</f>
        <v>0</v>
      </c>
      <c r="J78" s="65">
        <f>IF(Dati!$J$227&gt;0,(Dati!J194/Dati!$J$227),0)</f>
        <v>0</v>
      </c>
    </row>
    <row r="79" spans="1:10" ht="30.75" customHeight="1">
      <c r="A79" s="169"/>
      <c r="B79" s="61" t="s">
        <v>402</v>
      </c>
      <c r="C79" s="48" t="s">
        <v>582</v>
      </c>
      <c r="D79" s="43">
        <f>IF(Dati!$D$227&gt;0,(Dati!D195/Dati!$D$227),0)</f>
        <v>0</v>
      </c>
      <c r="E79" s="43">
        <f>IF(Dati!$F$227&gt;0,(Dati!F195/Dati!$F$227),0)</f>
        <v>0</v>
      </c>
      <c r="F79" s="43">
        <f>IF(Dati!$E$227&gt;0,(Dati!E195/Dati!$E$227),0)</f>
        <v>0</v>
      </c>
      <c r="G79" s="43">
        <f>IF(Dati!$G$227&gt;0,(Dati!G195/Dati!$G$227),0)</f>
        <v>0</v>
      </c>
      <c r="H79" s="43">
        <f>IF((Dati!$H$227+Dati!$I$227)&gt;0,((Dati!H195+Dati!I195)/(Dati!$H$227+Dati!$I$227)),0)</f>
        <v>0</v>
      </c>
      <c r="I79" s="65">
        <f>IF(Dati!$I$227&gt;0,(Dati!I195/Dati!$I$227),0)</f>
        <v>0</v>
      </c>
      <c r="J79" s="65">
        <f>IF(Dati!$J$227&gt;0,(Dati!J195/Dati!$J$227),0)</f>
        <v>0</v>
      </c>
    </row>
    <row r="80" spans="1:10" ht="36" customHeight="1">
      <c r="A80" s="170"/>
      <c r="B80" s="161" t="s">
        <v>583</v>
      </c>
      <c r="C80" s="162"/>
      <c r="D80" s="43">
        <f>IF(Dati!$D$227&gt;0,(Dati!D196/Dati!$D$227),0)</f>
        <v>0</v>
      </c>
      <c r="E80" s="43">
        <f>IF(Dati!$F$227&gt;0,(Dati!F196/Dati!$F$227),0)</f>
        <v>0</v>
      </c>
      <c r="F80" s="43">
        <f>IF(Dati!$E$227&gt;0,(Dati!E196/Dati!$E$227),0)</f>
        <v>0</v>
      </c>
      <c r="G80" s="43">
        <f>IF(Dati!$G$227&gt;0,(Dati!G196/Dati!$G$227),0)</f>
        <v>0</v>
      </c>
      <c r="H80" s="43">
        <f>IF((Dati!$H$227+Dati!$I$227)&gt;0,((Dati!H196+Dati!I196)/(Dati!$H$227+Dati!$I$227)),0)</f>
        <v>0</v>
      </c>
      <c r="I80" s="65">
        <f>IF(Dati!$I$227&gt;0,(Dati!I196/Dati!$I$227),0)</f>
        <v>0</v>
      </c>
      <c r="J80" s="65">
        <f>IF(Dati!$J$227&gt;0,(Dati!J196/Dati!$J$227),0)</f>
        <v>0</v>
      </c>
    </row>
    <row r="81" spans="1:10" ht="24.75" customHeight="1">
      <c r="A81" s="172" t="s">
        <v>426</v>
      </c>
      <c r="B81" s="61" t="s">
        <v>414</v>
      </c>
      <c r="C81" s="48" t="s">
        <v>314</v>
      </c>
      <c r="D81" s="43">
        <f>IF(Dati!$D$227&gt;0,(Dati!D197/Dati!$D$227),0)</f>
        <v>0</v>
      </c>
      <c r="E81" s="43">
        <f>IF(Dati!$F$227&gt;0,(Dati!F197/Dati!$F$227),0)</f>
        <v>0</v>
      </c>
      <c r="F81" s="43">
        <f>IF(Dati!$E$227&gt;0,(Dati!E197/Dati!$E$227),0)</f>
        <v>0</v>
      </c>
      <c r="G81" s="43">
        <f>IF(Dati!$G$227&gt;0,(Dati!G197/Dati!$G$227),0)</f>
        <v>0</v>
      </c>
      <c r="H81" s="43">
        <f>IF((Dati!$H$227+Dati!$I$227)&gt;0,((Dati!H197+Dati!I197)/(Dati!$H$227+Dati!$I$227)),0)</f>
        <v>0</v>
      </c>
      <c r="I81" s="65">
        <f>IF(Dati!$I$227&gt;0,(Dati!I197/Dati!$I$227),0)</f>
        <v>0</v>
      </c>
      <c r="J81" s="65">
        <f>IF(Dati!$J$227&gt;0,(Dati!J197/Dati!$J$227),0)</f>
        <v>0</v>
      </c>
    </row>
    <row r="82" spans="1:10" ht="36" customHeight="1">
      <c r="A82" s="169"/>
      <c r="B82" s="61" t="s">
        <v>408</v>
      </c>
      <c r="C82" s="48" t="s">
        <v>316</v>
      </c>
      <c r="D82" s="43">
        <f>IF(Dati!$D$227&gt;0,(Dati!D198/Dati!$D$227),0)</f>
        <v>0.002864910001704893</v>
      </c>
      <c r="E82" s="43">
        <f>IF(Dati!$F$227&gt;0,(Dati!F198/Dati!$F$227),0)</f>
        <v>0</v>
      </c>
      <c r="F82" s="43">
        <f>IF(Dati!$E$227&gt;0,(Dati!E198/Dati!$E$227),0)</f>
        <v>0.006240854332593023</v>
      </c>
      <c r="G82" s="43">
        <f>IF(Dati!$G$227&gt;0,(Dati!G198/Dati!$G$227),0)</f>
        <v>0.00016682345356275511</v>
      </c>
      <c r="H82" s="43">
        <f>IF((Dati!$H$227+Dati!$I$227)&gt;0,((Dati!H198+Dati!I198)/(Dati!$H$227+Dati!$I$227)),0)</f>
        <v>0.01391715540590584</v>
      </c>
      <c r="I82" s="65">
        <f>IF(Dati!$I$227&gt;0,(Dati!I198/Dati!$I$227),0)</f>
        <v>0.00016682345356275511</v>
      </c>
      <c r="J82" s="65">
        <f>IF(Dati!$J$227&gt;0,(Dati!J198/Dati!$J$227),0)</f>
        <v>0.0013355558592962596</v>
      </c>
    </row>
    <row r="83" spans="1:10" ht="27.75" customHeight="1">
      <c r="A83" s="169"/>
      <c r="B83" s="61" t="s">
        <v>398</v>
      </c>
      <c r="C83" s="48" t="s">
        <v>318</v>
      </c>
      <c r="D83" s="43">
        <f>IF(Dati!$D$227&gt;0,(Dati!D199/Dati!$D$227),0)</f>
        <v>0</v>
      </c>
      <c r="E83" s="43">
        <f>IF(Dati!$F$227&gt;0,(Dati!F199/Dati!$F$227),0)</f>
        <v>0</v>
      </c>
      <c r="F83" s="43">
        <f>IF(Dati!$E$227&gt;0,(Dati!E199/Dati!$E$227),0)</f>
        <v>0</v>
      </c>
      <c r="G83" s="43">
        <f>IF(Dati!$G$227&gt;0,(Dati!G199/Dati!$G$227),0)</f>
        <v>0</v>
      </c>
      <c r="H83" s="43">
        <f>IF((Dati!$H$227+Dati!$I$227)&gt;0,((Dati!H199+Dati!I199)/(Dati!$H$227+Dati!$I$227)),0)</f>
        <v>0</v>
      </c>
      <c r="I83" s="65">
        <f>IF(Dati!$I$227&gt;0,(Dati!I199/Dati!$I$227),0)</f>
        <v>0</v>
      </c>
      <c r="J83" s="65">
        <f>IF(Dati!$J$227&gt;0,(Dati!J199/Dati!$J$227),0)</f>
        <v>0</v>
      </c>
    </row>
    <row r="84" spans="1:10" ht="25.5" customHeight="1">
      <c r="A84" s="169"/>
      <c r="B84" s="61" t="s">
        <v>399</v>
      </c>
      <c r="C84" s="48" t="s">
        <v>320</v>
      </c>
      <c r="D84" s="43">
        <f>IF(Dati!$D$227&gt;0,(Dati!D200/Dati!$D$227),0)</f>
        <v>0</v>
      </c>
      <c r="E84" s="43">
        <f>IF(Dati!$F$227&gt;0,(Dati!F200/Dati!$F$227),0)</f>
        <v>0</v>
      </c>
      <c r="F84" s="43">
        <f>IF(Dati!$E$227&gt;0,(Dati!E200/Dati!$E$227),0)</f>
        <v>0</v>
      </c>
      <c r="G84" s="43">
        <f>IF(Dati!$G$227&gt;0,(Dati!G200/Dati!$G$227),0)</f>
        <v>0</v>
      </c>
      <c r="H84" s="43">
        <f>IF((Dati!$H$227+Dati!$I$227)&gt;0,((Dati!H200+Dati!I200)/(Dati!$H$227+Dati!$I$227)),0)</f>
        <v>0</v>
      </c>
      <c r="I84" s="65">
        <f>IF(Dati!$I$227&gt;0,(Dati!I200/Dati!$I$227),0)</f>
        <v>0</v>
      </c>
      <c r="J84" s="65">
        <f>IF(Dati!$J$227&gt;0,(Dati!J200/Dati!$J$227),0)</f>
        <v>0</v>
      </c>
    </row>
    <row r="85" spans="1:10" ht="36" customHeight="1">
      <c r="A85" s="170"/>
      <c r="B85" s="162" t="s">
        <v>584</v>
      </c>
      <c r="C85" s="162"/>
      <c r="D85" s="43">
        <f>IF(Dati!$D$227&gt;0,(Dati!D201/Dati!$D$227),0)</f>
        <v>0.002864910001704893</v>
      </c>
      <c r="E85" s="43">
        <f>IF(Dati!$F$227&gt;0,(Dati!F201/Dati!$F$227),0)</f>
        <v>0</v>
      </c>
      <c r="F85" s="43">
        <f>IF(Dati!$E$227&gt;0,(Dati!E201/Dati!$E$227),0)</f>
        <v>0.006240854332593023</v>
      </c>
      <c r="G85" s="43">
        <f>IF(Dati!$G$227&gt;0,(Dati!G201/Dati!$G$227),0)</f>
        <v>0.00016682345356275511</v>
      </c>
      <c r="H85" s="43">
        <f>IF((Dati!$H$227+Dati!$I$227)&gt;0,((Dati!H201+Dati!I201)/(Dati!$H$227+Dati!$I$227)),0)</f>
        <v>0.01391715540590584</v>
      </c>
      <c r="I85" s="65">
        <f>IF(Dati!$I$227&gt;0,(Dati!I201/Dati!$I$227),0)</f>
        <v>0.00016682345356275511</v>
      </c>
      <c r="J85" s="65">
        <f>IF(Dati!$J$227&gt;0,(Dati!J201/Dati!$J$227),0)</f>
        <v>0.0013355558592962596</v>
      </c>
    </row>
    <row r="86" spans="1:10" ht="36" customHeight="1">
      <c r="A86" s="154" t="s">
        <v>427</v>
      </c>
      <c r="B86" s="61" t="s">
        <v>414</v>
      </c>
      <c r="C86" s="48" t="s">
        <v>324</v>
      </c>
      <c r="D86" s="43">
        <f>IF(Dati!$D$227&gt;0,(Dati!D202/Dati!$D$227),0)</f>
        <v>0</v>
      </c>
      <c r="E86" s="43">
        <f>IF(Dati!$F$227&gt;0,(Dati!F202/Dati!$F$227),0)</f>
        <v>0</v>
      </c>
      <c r="F86" s="43">
        <f>IF(Dati!$E$227&gt;0,(Dati!E202/Dati!$E$227),0)</f>
        <v>0</v>
      </c>
      <c r="G86" s="43">
        <f>IF(Dati!$G$227&gt;0,(Dati!G202/Dati!$G$227),0)</f>
        <v>0</v>
      </c>
      <c r="H86" s="43">
        <f>IF((Dati!$H$227+Dati!$I$227)&gt;0,((Dati!H202+Dati!I202)/(Dati!$H$227+Dati!$I$227)),0)</f>
        <v>0</v>
      </c>
      <c r="I86" s="65">
        <f>IF(Dati!$I$227&gt;0,(Dati!I202/Dati!$I$227),0)</f>
        <v>0</v>
      </c>
      <c r="J86" s="65">
        <f>IF(Dati!$J$227&gt;0,(Dati!J202/Dati!$J$227),0)</f>
        <v>0</v>
      </c>
    </row>
    <row r="87" spans="1:10" ht="25.5" customHeight="1">
      <c r="A87" s="169"/>
      <c r="B87" s="61" t="s">
        <v>408</v>
      </c>
      <c r="C87" s="48" t="s">
        <v>326</v>
      </c>
      <c r="D87" s="43">
        <f>IF(Dati!$D$227&gt;0,(Dati!D203/Dati!$D$227),0)</f>
        <v>0</v>
      </c>
      <c r="E87" s="43">
        <f>IF(Dati!$F$227&gt;0,(Dati!F203/Dati!$F$227),0)</f>
        <v>0</v>
      </c>
      <c r="F87" s="43">
        <f>IF(Dati!$E$227&gt;0,(Dati!E203/Dati!$E$227),0)</f>
        <v>0</v>
      </c>
      <c r="G87" s="43">
        <f>IF(Dati!$G$227&gt;0,(Dati!G203/Dati!$G$227),0)</f>
        <v>0</v>
      </c>
      <c r="H87" s="43">
        <f>IF((Dati!$H$227+Dati!$I$227)&gt;0,((Dati!H203+Dati!I203)/(Dati!$H$227+Dati!$I$227)),0)</f>
        <v>0</v>
      </c>
      <c r="I87" s="65">
        <f>IF(Dati!$I$227&gt;0,(Dati!I203/Dati!$I$227),0)</f>
        <v>0</v>
      </c>
      <c r="J87" s="65">
        <f>IF(Dati!$J$227&gt;0,(Dati!J203/Dati!$J$227),0)</f>
        <v>0</v>
      </c>
    </row>
    <row r="88" spans="1:10" ht="24" customHeight="1">
      <c r="A88" s="169"/>
      <c r="B88" s="61" t="s">
        <v>398</v>
      </c>
      <c r="C88" s="48" t="s">
        <v>585</v>
      </c>
      <c r="D88" s="43">
        <f>IF(Dati!$D$227&gt;0,(Dati!D204/Dati!$D$227),0)</f>
        <v>0.002417616293714389</v>
      </c>
      <c r="E88" s="43">
        <f>IF(Dati!$F$227&gt;0,(Dati!F204/Dati!$F$227),0)</f>
        <v>0</v>
      </c>
      <c r="F88" s="43">
        <f>IF(Dati!$E$227&gt;0,(Dati!E204/Dati!$E$227),0)</f>
        <v>0.002458383387819003</v>
      </c>
      <c r="G88" s="43">
        <f>IF(Dati!$G$227&gt;0,(Dati!G204/Dati!$G$227),0)</f>
        <v>0.027530956745487088</v>
      </c>
      <c r="H88" s="43">
        <f>IF((Dati!$H$227+Dati!$I$227)&gt;0,((Dati!H204+Dati!I204)/(Dati!$H$227+Dati!$I$227)),0)</f>
        <v>0.005536848114174513</v>
      </c>
      <c r="I88" s="65">
        <f>IF(Dati!$I$227&gt;0,(Dati!I204/Dati!$I$227),0)</f>
        <v>0.027530956745487088</v>
      </c>
      <c r="J88" s="65">
        <f>IF(Dati!$J$227&gt;0,(Dati!J204/Dati!$J$227),0)</f>
        <v>0.0004911874456498586</v>
      </c>
    </row>
    <row r="89" spans="1:10" ht="36" customHeight="1">
      <c r="A89" s="170"/>
      <c r="B89" s="162" t="s">
        <v>428</v>
      </c>
      <c r="C89" s="162"/>
      <c r="D89" s="43">
        <f>IF(Dati!$D$227&gt;0,(Dati!D205/Dati!$D$227),0)</f>
        <v>0.002417616293714389</v>
      </c>
      <c r="E89" s="43">
        <f>IF(Dati!$F$227&gt;0,(Dati!F205/Dati!$F$227),0)</f>
        <v>0</v>
      </c>
      <c r="F89" s="43">
        <f>IF(Dati!$E$227&gt;0,(Dati!E205/Dati!$E$227),0)</f>
        <v>0.002458383387819003</v>
      </c>
      <c r="G89" s="43">
        <f>IF(Dati!$G$227&gt;0,(Dati!G205/Dati!$G$227),0)</f>
        <v>0.027530956745487088</v>
      </c>
      <c r="H89" s="43">
        <f>IF((Dati!$H$227+Dati!$I$227)&gt;0,((Dati!H205+Dati!I205)/(Dati!$H$227+Dati!$I$227)),0)</f>
        <v>0.005536848114174513</v>
      </c>
      <c r="I89" s="65">
        <f>IF(Dati!$I$227&gt;0,(Dati!I205/Dati!$I$227),0)</f>
        <v>0.027530956745487088</v>
      </c>
      <c r="J89" s="65">
        <f>IF(Dati!$J$227&gt;0,(Dati!J205/Dati!$J$227),0)</f>
        <v>0.0004911874456498586</v>
      </c>
    </row>
    <row r="90" spans="1:10" ht="36" customHeight="1">
      <c r="A90" s="154" t="s">
        <v>429</v>
      </c>
      <c r="B90" s="61" t="s">
        <v>414</v>
      </c>
      <c r="C90" s="48" t="s">
        <v>332</v>
      </c>
      <c r="D90" s="43">
        <f>IF(Dati!$D$227&gt;0,(Dati!D206/Dati!$D$227),0)</f>
        <v>0</v>
      </c>
      <c r="E90" s="43">
        <f>IF(Dati!$F$227&gt;0,(Dati!F206/Dati!$F$227),0)</f>
        <v>0</v>
      </c>
      <c r="F90" s="43">
        <f>IF(Dati!$E$227&gt;0,(Dati!E206/Dati!$E$227),0)</f>
        <v>0</v>
      </c>
      <c r="G90" s="43">
        <f>IF(Dati!$G$227&gt;0,(Dati!G206/Dati!$G$227),0)</f>
        <v>0</v>
      </c>
      <c r="H90" s="43">
        <f>IF((Dati!$H$227+Dati!$I$227)&gt;0,((Dati!H206+Dati!I206)/(Dati!$H$227+Dati!$I$227)),0)</f>
        <v>0</v>
      </c>
      <c r="I90" s="65">
        <f>IF(Dati!$I$227&gt;0,(Dati!I206/Dati!$I$227),0)</f>
        <v>0</v>
      </c>
      <c r="J90" s="65">
        <f>IF(Dati!$J$227&gt;0,(Dati!J206/Dati!$J$227),0)</f>
        <v>0</v>
      </c>
    </row>
    <row r="91" spans="1:10" ht="36" customHeight="1">
      <c r="A91" s="169"/>
      <c r="B91" s="61" t="s">
        <v>408</v>
      </c>
      <c r="C91" s="48" t="s">
        <v>334</v>
      </c>
      <c r="D91" s="43">
        <f>IF(Dati!$D$227&gt;0,(Dati!D207/Dati!$D$227),0)</f>
        <v>0</v>
      </c>
      <c r="E91" s="43">
        <f>IF(Dati!$F$227&gt;0,(Dati!F207/Dati!$F$227),0)</f>
        <v>0</v>
      </c>
      <c r="F91" s="43">
        <f>IF(Dati!$E$227&gt;0,(Dati!E207/Dati!$E$227),0)</f>
        <v>0</v>
      </c>
      <c r="G91" s="43">
        <f>IF(Dati!$G$227&gt;0,(Dati!G207/Dati!$G$227),0)</f>
        <v>0</v>
      </c>
      <c r="H91" s="43">
        <f>IF((Dati!$H$227+Dati!$I$227)&gt;0,((Dati!H207+Dati!I207)/(Dati!$H$227+Dati!$I$227)),0)</f>
        <v>0</v>
      </c>
      <c r="I91" s="65">
        <f>IF(Dati!$I$227&gt;0,(Dati!I207/Dati!$I$227),0)</f>
        <v>0</v>
      </c>
      <c r="J91" s="65">
        <f>IF(Dati!$J$227&gt;0,(Dati!J207/Dati!$J$227),0)</f>
        <v>0</v>
      </c>
    </row>
    <row r="92" spans="1:10" ht="36" customHeight="1">
      <c r="A92" s="170"/>
      <c r="B92" s="162" t="s">
        <v>430</v>
      </c>
      <c r="C92" s="162"/>
      <c r="D92" s="43">
        <f>IF(Dati!$D$227&gt;0,(Dati!D208/Dati!$D$227),0)</f>
        <v>0</v>
      </c>
      <c r="E92" s="43">
        <f>IF(Dati!$F$227&gt;0,(Dati!F208/Dati!$F$227),0)</f>
        <v>0</v>
      </c>
      <c r="F92" s="43">
        <f>IF(Dati!$E$227&gt;0,(Dati!E208/Dati!$E$227),0)</f>
        <v>0</v>
      </c>
      <c r="G92" s="43">
        <f>IF(Dati!$G$227&gt;0,(Dati!G208/Dati!$G$227),0)</f>
        <v>0</v>
      </c>
      <c r="H92" s="43">
        <f>IF((Dati!$H$227+Dati!$I$227)&gt;0,((Dati!H208+Dati!I208)/(Dati!$H$227+Dati!$I$227)),0)</f>
        <v>0</v>
      </c>
      <c r="I92" s="65">
        <f>IF(Dati!$I$227&gt;0,(Dati!I208/Dati!$I$227),0)</f>
        <v>0</v>
      </c>
      <c r="J92" s="65">
        <f>IF(Dati!$J$227&gt;0,(Dati!J208/Dati!$J$227),0)</f>
        <v>0</v>
      </c>
    </row>
    <row r="93" spans="1:10" ht="36" customHeight="1">
      <c r="A93" s="154" t="s">
        <v>431</v>
      </c>
      <c r="B93" s="61" t="s">
        <v>396</v>
      </c>
      <c r="C93" s="48" t="s">
        <v>338</v>
      </c>
      <c r="D93" s="43">
        <f>IF(Dati!$D$227&gt;0,(Dati!D209/Dati!$D$227),0)</f>
        <v>0.06404260873717883</v>
      </c>
      <c r="E93" s="43">
        <f>IF(Dati!$F$227&gt;0,(Dati!F209/Dati!$F$227),0)</f>
        <v>0</v>
      </c>
      <c r="F93" s="43">
        <f>IF(Dati!$E$227&gt;0,(Dati!E209/Dati!$E$227),0)</f>
        <v>0.05658357737296716</v>
      </c>
      <c r="G93" s="43">
        <f>IF(Dati!$G$227&gt;0,(Dati!G209/Dati!$G$227),0)</f>
        <v>0</v>
      </c>
      <c r="H93" s="43">
        <f>IF((Dati!$H$227+Dati!$I$227)&gt;0,((Dati!H209+Dati!I209)/(Dati!$H$227+Dati!$I$227)),0)</f>
        <v>0.008198978051933523</v>
      </c>
      <c r="I93" s="65">
        <f>IF(Dati!$I$227&gt;0,(Dati!I209/Dati!$I$227),0)</f>
        <v>0</v>
      </c>
      <c r="J93" s="65">
        <f>IF(Dati!$J$227&gt;0,(Dati!J209/Dati!$J$227),0)</f>
        <v>0.08750223193247546</v>
      </c>
    </row>
    <row r="94" spans="1:10" ht="45" customHeight="1">
      <c r="A94" s="170"/>
      <c r="B94" s="167" t="s">
        <v>432</v>
      </c>
      <c r="C94" s="168"/>
      <c r="D94" s="43">
        <f>IF(Dati!$D$227&gt;0,(Dati!D210/Dati!$D$227),0)</f>
        <v>0.06404260873717883</v>
      </c>
      <c r="E94" s="43">
        <f>IF(Dati!$F$227&gt;0,(Dati!F210/Dati!$F$227),0)</f>
        <v>0</v>
      </c>
      <c r="F94" s="43">
        <f>IF(Dati!$E$227&gt;0,(Dati!E210/Dati!$E$227),0)</f>
        <v>0.05658357737296716</v>
      </c>
      <c r="G94" s="43">
        <f>IF(Dati!$G$227&gt;0,(Dati!G210/Dati!$G$227),0)</f>
        <v>0</v>
      </c>
      <c r="H94" s="43">
        <f>IF((Dati!$H$227+Dati!$I$227)&gt;0,((Dati!H210+Dati!I210)/(Dati!$H$227+Dati!$I$227)),0)</f>
        <v>0.008198978051933523</v>
      </c>
      <c r="I94" s="65">
        <f>IF(Dati!$I$227&gt;0,(Dati!I210/Dati!$I$227),0)</f>
        <v>0</v>
      </c>
      <c r="J94" s="65">
        <f>IF(Dati!$J$227&gt;0,(Dati!J210/Dati!$J$227),0)</f>
        <v>0.08750223193247546</v>
      </c>
    </row>
    <row r="95" spans="1:10" ht="36" customHeight="1">
      <c r="A95" s="154" t="s">
        <v>433</v>
      </c>
      <c r="B95" s="61" t="s">
        <v>396</v>
      </c>
      <c r="C95" s="48" t="s">
        <v>342</v>
      </c>
      <c r="D95" s="43">
        <f>IF(Dati!$D$227&gt;0,(Dati!D211/Dati!$D$227),0)</f>
        <v>0</v>
      </c>
      <c r="E95" s="43">
        <f>IF(Dati!$F$227&gt;0,(Dati!F211/Dati!$F$227),0)</f>
        <v>0</v>
      </c>
      <c r="F95" s="43">
        <f>IF(Dati!$E$227&gt;0,(Dati!E211/Dati!$E$227),0)</f>
        <v>0</v>
      </c>
      <c r="G95" s="43">
        <f>IF(Dati!$G$227&gt;0,(Dati!G211/Dati!$G$227),0)</f>
        <v>0</v>
      </c>
      <c r="H95" s="43">
        <f>IF((Dati!$H$227+Dati!$I$227)&gt;0,((Dati!H211+Dati!I211)/(Dati!$H$227+Dati!$I$227)),0)</f>
        <v>0</v>
      </c>
      <c r="I95" s="65">
        <f>IF(Dati!$I$227&gt;0,(Dati!I211/Dati!$I$227),0)</f>
        <v>0</v>
      </c>
      <c r="J95" s="65">
        <f>IF(Dati!$J$227&gt;0,(Dati!J211/Dati!$J$227),0)</f>
        <v>0</v>
      </c>
    </row>
    <row r="96" spans="1:10" ht="36" customHeight="1">
      <c r="A96" s="170"/>
      <c r="B96" s="167" t="s">
        <v>434</v>
      </c>
      <c r="C96" s="168"/>
      <c r="D96" s="43">
        <f>IF(Dati!$D$227&gt;0,(Dati!D212/Dati!$D$227),0)</f>
        <v>0</v>
      </c>
      <c r="E96" s="43">
        <f>IF(Dati!$F$227&gt;0,(Dati!F212/Dati!$F$227),0)</f>
        <v>0</v>
      </c>
      <c r="F96" s="43">
        <f>IF(Dati!$E$227&gt;0,(Dati!E212/Dati!$E$227),0)</f>
        <v>0</v>
      </c>
      <c r="G96" s="43">
        <f>IF(Dati!$G$227&gt;0,(Dati!G212/Dati!$G$227),0)</f>
        <v>0</v>
      </c>
      <c r="H96" s="43">
        <f>IF((Dati!$H$227+Dati!$I$227)&gt;0,((Dati!H212+Dati!I212)/(Dati!$H$227+Dati!$I$227)),0)</f>
        <v>0</v>
      </c>
      <c r="I96" s="65">
        <f>IF(Dati!$I$227&gt;0,(Dati!I212/Dati!$I$227),0)</f>
        <v>0</v>
      </c>
      <c r="J96" s="65">
        <f>IF(Dati!$J$227&gt;0,(Dati!J212/Dati!$J$227),0)</f>
        <v>0</v>
      </c>
    </row>
    <row r="97" spans="1:10" ht="36" customHeight="1">
      <c r="A97" s="154" t="s">
        <v>435</v>
      </c>
      <c r="B97" s="61" t="s">
        <v>396</v>
      </c>
      <c r="C97" s="48" t="s">
        <v>346</v>
      </c>
      <c r="D97" s="43">
        <f>IF(Dati!$D$227&gt;0,(Dati!D213/Dati!$D$227),0)</f>
        <v>0</v>
      </c>
      <c r="E97" s="43">
        <f>IF(Dati!$F$227&gt;0,(Dati!F213/Dati!$F$227),0)</f>
        <v>0</v>
      </c>
      <c r="F97" s="43">
        <f>IF(Dati!$E$227&gt;0,(Dati!E213/Dati!$E$227),0)</f>
        <v>0</v>
      </c>
      <c r="G97" s="43">
        <f>IF(Dati!$G$227&gt;0,(Dati!G213/Dati!$G$227),0)</f>
        <v>0</v>
      </c>
      <c r="H97" s="43">
        <f>IF((Dati!$H$227+Dati!$I$227)&gt;0,((Dati!H213+Dati!I213)/(Dati!$H$227+Dati!$I$227)),0)</f>
        <v>0</v>
      </c>
      <c r="I97" s="65">
        <f>IF(Dati!$I$227&gt;0,(Dati!I213/Dati!$I$227),0)</f>
        <v>0</v>
      </c>
      <c r="J97" s="65">
        <f>IF(Dati!$J$227&gt;0,(Dati!J213/Dati!$J$227),0)</f>
        <v>0</v>
      </c>
    </row>
    <row r="98" spans="1:10" ht="36" customHeight="1">
      <c r="A98" s="155"/>
      <c r="B98" s="167" t="s">
        <v>436</v>
      </c>
      <c r="C98" s="168"/>
      <c r="D98" s="43">
        <f>IF(Dati!$D$227&gt;0,(Dati!D214/Dati!$D$227),0)</f>
        <v>0</v>
      </c>
      <c r="E98" s="43">
        <f>IF(Dati!$F$227&gt;0,(Dati!F214/Dati!$F$227),0)</f>
        <v>0</v>
      </c>
      <c r="F98" s="43">
        <f>IF(Dati!$E$227&gt;0,(Dati!E214/Dati!$E$227),0)</f>
        <v>0</v>
      </c>
      <c r="G98" s="43">
        <f>IF(Dati!$G$227&gt;0,(Dati!G214/Dati!$G$227),0)</f>
        <v>0</v>
      </c>
      <c r="H98" s="43">
        <f>IF((Dati!$H$227+Dati!$I$227)&gt;0,((Dati!H214+Dati!I214)/(Dati!$H$227+Dati!$I$227)),0)</f>
        <v>0</v>
      </c>
      <c r="I98" s="65">
        <f>IF(Dati!$I$227&gt;0,(Dati!I214/Dati!$I$227),0)</f>
        <v>0</v>
      </c>
      <c r="J98" s="65">
        <f>IF(Dati!$J$227&gt;0,(Dati!J214/Dati!$J$227),0)</f>
        <v>0</v>
      </c>
    </row>
    <row r="99" spans="1:10" ht="19.5" customHeight="1">
      <c r="A99" s="154" t="s">
        <v>437</v>
      </c>
      <c r="B99" s="61" t="s">
        <v>414</v>
      </c>
      <c r="C99" s="48" t="s">
        <v>350</v>
      </c>
      <c r="D99" s="43">
        <f>IF(Dati!$D$227&gt;0,(Dati!D215/Dati!$D$227),0)</f>
        <v>0.0009734082708202433</v>
      </c>
      <c r="E99" s="43">
        <f>IF(Dati!$F$227&gt;0,(Dati!F215/Dati!$F$227),0)</f>
        <v>0</v>
      </c>
      <c r="F99" s="43">
        <f>IF(Dati!$E$227&gt;0,(Dati!E215/Dati!$E$227),0)</f>
        <v>0.0001682068957333537</v>
      </c>
      <c r="G99" s="43">
        <f>IF(Dati!$G$227&gt;0,(Dati!G215/Dati!$G$227),0)</f>
        <v>0</v>
      </c>
      <c r="H99" s="43">
        <f>IF((Dati!$H$227+Dati!$I$227)&gt;0,((Dati!H215+Dati!I215)/(Dati!$H$227+Dati!$I$227)),0)</f>
        <v>0</v>
      </c>
      <c r="I99" s="65">
        <f>IF(Dati!$I$227&gt;0,(Dati!I215/Dati!$I$227),0)</f>
        <v>0</v>
      </c>
      <c r="J99" s="65">
        <f>IF(Dati!$J$227&gt;0,(Dati!J215/Dati!$J$227),0)</f>
        <v>0.00027569421559725814</v>
      </c>
    </row>
    <row r="100" spans="1:10" ht="14.25" customHeight="1">
      <c r="A100" s="169"/>
      <c r="B100" s="61" t="s">
        <v>408</v>
      </c>
      <c r="C100" s="48" t="s">
        <v>352</v>
      </c>
      <c r="D100" s="43">
        <f>IF(Dati!$D$227&gt;0,(Dati!D216/Dati!$D$227),0)</f>
        <v>0.01302012552794516</v>
      </c>
      <c r="E100" s="43">
        <f>IF(Dati!$F$227&gt;0,(Dati!F216/Dati!$F$227),0)</f>
        <v>0</v>
      </c>
      <c r="F100" s="43">
        <f>IF(Dati!$E$227&gt;0,(Dati!E216/Dati!$E$227),0)</f>
        <v>0.007086833485785873</v>
      </c>
      <c r="G100" s="43">
        <f>IF(Dati!$G$227&gt;0,(Dati!G216/Dati!$G$227),0)</f>
        <v>0</v>
      </c>
      <c r="H100" s="43">
        <f>IF((Dati!$H$227+Dati!$I$227)&gt;0,((Dati!H216+Dati!I216)/(Dati!$H$227+Dati!$I$227)),0)</f>
        <v>0</v>
      </c>
      <c r="I100" s="65">
        <f>IF(Dati!$I$227&gt;0,(Dati!I216/Dati!$I$227),0)</f>
        <v>0</v>
      </c>
      <c r="J100" s="65">
        <f>IF(Dati!$J$227&gt;0,(Dati!J216/Dati!$J$227),0)</f>
        <v>0.011615451259675679</v>
      </c>
    </row>
    <row r="101" spans="1:10" ht="22.5" customHeight="1">
      <c r="A101" s="169"/>
      <c r="B101" s="61" t="s">
        <v>398</v>
      </c>
      <c r="C101" s="48" t="s">
        <v>354</v>
      </c>
      <c r="D101" s="43">
        <f>IF(Dati!$D$227&gt;0,(Dati!D217/Dati!$D$227),0)</f>
        <v>0</v>
      </c>
      <c r="E101" s="43">
        <f>IF(Dati!$F$227&gt;0,(Dati!F217/Dati!$F$227),0)</f>
        <v>0</v>
      </c>
      <c r="F101" s="43">
        <f>IF(Dati!$E$227&gt;0,(Dati!E217/Dati!$E$227),0)</f>
        <v>0</v>
      </c>
      <c r="G101" s="43">
        <f>IF(Dati!$G$227&gt;0,(Dati!G217/Dati!$G$227),0)</f>
        <v>0</v>
      </c>
      <c r="H101" s="43">
        <f>IF((Dati!$H$227+Dati!$I$227)&gt;0,((Dati!H217+Dati!I217)/(Dati!$H$227+Dati!$I$227)),0)</f>
        <v>0</v>
      </c>
      <c r="I101" s="65">
        <f>IF(Dati!$I$227&gt;0,(Dati!I217/Dati!$I$227),0)</f>
        <v>0</v>
      </c>
      <c r="J101" s="65">
        <f>IF(Dati!$J$227&gt;0,(Dati!J217/Dati!$J$227),0)</f>
        <v>0</v>
      </c>
    </row>
    <row r="102" spans="1:10" ht="36" customHeight="1">
      <c r="A102" s="170"/>
      <c r="B102" s="162" t="s">
        <v>438</v>
      </c>
      <c r="C102" s="162"/>
      <c r="D102" s="43">
        <f>IF(Dati!$D$227&gt;0,(Dati!D218/Dati!$D$227),0)</f>
        <v>0.013993533798765403</v>
      </c>
      <c r="E102" s="43">
        <f>IF(Dati!$F$227&gt;0,(Dati!F218/Dati!$F$227),0)</f>
        <v>0</v>
      </c>
      <c r="F102" s="43">
        <f>IF(Dati!$E$227&gt;0,(Dati!E218/Dati!$E$227),0)</f>
        <v>0.007255040381519227</v>
      </c>
      <c r="G102" s="43">
        <f>IF(Dati!$G$227&gt;0,(Dati!G218/Dati!$G$227),0)</f>
        <v>0</v>
      </c>
      <c r="H102" s="43">
        <f>IF((Dati!$H$227+Dati!$I$227)&gt;0,((Dati!H218+Dati!I218)/(Dati!$H$227+Dati!$I$227)),0)</f>
        <v>0</v>
      </c>
      <c r="I102" s="65">
        <f>IF(Dati!$I$227&gt;0,(Dati!I218/Dati!$I$227),0)</f>
        <v>0</v>
      </c>
      <c r="J102" s="65">
        <f>IF(Dati!$J$227&gt;0,(Dati!J218/Dati!$J$227),0)</f>
        <v>0.011891145475272936</v>
      </c>
    </row>
    <row r="103" spans="1:10" ht="39" customHeight="1">
      <c r="A103" s="163" t="s">
        <v>586</v>
      </c>
      <c r="B103" s="61" t="s">
        <v>414</v>
      </c>
      <c r="C103" s="48" t="s">
        <v>358</v>
      </c>
      <c r="D103" s="43">
        <f>IF(Dati!$D$227&gt;0,(Dati!D219/Dati!$D$227),0)</f>
        <v>0</v>
      </c>
      <c r="E103" s="43">
        <f>IF(Dati!$F$227&gt;0,(Dati!F219/Dati!$F$227),0)</f>
        <v>0</v>
      </c>
      <c r="F103" s="43">
        <f>IF(Dati!$E$227&gt;0,(Dati!E219/Dati!$E$227),0)</f>
        <v>0</v>
      </c>
      <c r="G103" s="43">
        <f>IF(Dati!$G$227&gt;0,(Dati!G219/Dati!$G$227),0)</f>
        <v>0</v>
      </c>
      <c r="H103" s="43">
        <f>IF((Dati!$H$227+Dati!$I$227)&gt;0,((Dati!H219+Dati!I219)/(Dati!$H$227+Dati!$I$227)),0)</f>
        <v>0</v>
      </c>
      <c r="I103" s="65">
        <f>IF(Dati!$I$227&gt;0,(Dati!I219/Dati!$I$227),0)</f>
        <v>0</v>
      </c>
      <c r="J103" s="65">
        <f>IF(Dati!$J$227&gt;0,(Dati!J219/Dati!$J$227),0)</f>
        <v>0</v>
      </c>
    </row>
    <row r="104" spans="1:10" ht="37.5" customHeight="1">
      <c r="A104" s="164" t="s">
        <v>439</v>
      </c>
      <c r="B104" s="61" t="s">
        <v>408</v>
      </c>
      <c r="C104" s="48" t="s">
        <v>360</v>
      </c>
      <c r="D104" s="43">
        <f>IF(Dati!$D$227&gt;0,(Dati!D220/Dati!$D$227),0)</f>
        <v>0.007618861297906056</v>
      </c>
      <c r="E104" s="43">
        <f>IF(Dati!$F$227&gt;0,(Dati!F220/Dati!$F$227),0)</f>
        <v>0</v>
      </c>
      <c r="F104" s="43">
        <f>IF(Dati!$E$227&gt;0,(Dati!E220/Dati!$E$227),0)</f>
        <v>0.004442587775931796</v>
      </c>
      <c r="G104" s="43">
        <f>IF(Dati!$G$227&gt;0,(Dati!G220/Dati!$G$227),0)</f>
        <v>0</v>
      </c>
      <c r="H104" s="43">
        <f>IF((Dati!$H$227+Dati!$I$227)&gt;0,((Dati!H220+Dati!I220)/(Dati!$H$227+Dati!$I$227)),0)</f>
        <v>0.011153151535302558</v>
      </c>
      <c r="I104" s="65">
        <f>IF(Dati!$I$227&gt;0,(Dati!I220/Dati!$I$227),0)</f>
        <v>0</v>
      </c>
      <c r="J104" s="65">
        <f>IF(Dati!$J$227&gt;0,(Dati!J220/Dati!$J$227),0)</f>
        <v>0.0001544133219305989</v>
      </c>
    </row>
    <row r="105" spans="1:10" ht="15" customHeight="1">
      <c r="A105" s="164" t="s">
        <v>439</v>
      </c>
      <c r="B105" s="162" t="s">
        <v>440</v>
      </c>
      <c r="C105" s="162"/>
      <c r="D105" s="43">
        <f>IF(Dati!$D$227&gt;0,(Dati!D221/Dati!$D$227),0)</f>
        <v>0.007618861297906056</v>
      </c>
      <c r="E105" s="43">
        <f>IF(Dati!$F$227&gt;0,(Dati!F221/Dati!$F$227),0)</f>
        <v>0</v>
      </c>
      <c r="F105" s="43">
        <f>IF(Dati!$E$227&gt;0,(Dati!E221/Dati!$E$227),0)</f>
        <v>0.004442587775931796</v>
      </c>
      <c r="G105" s="43">
        <f>IF(Dati!$G$227&gt;0,(Dati!G221/Dati!$G$227),0)</f>
        <v>0</v>
      </c>
      <c r="H105" s="43">
        <f>IF((Dati!$H$227+Dati!$I$227)&gt;0,((Dati!H221+Dati!I221)/(Dati!$H$227+Dati!$I$227)),0)</f>
        <v>0.011153151535302558</v>
      </c>
      <c r="I105" s="65">
        <f>IF(Dati!$I$227&gt;0,(Dati!I221/Dati!$I$227),0)</f>
        <v>0</v>
      </c>
      <c r="J105" s="65">
        <f>IF(Dati!$J$227&gt;0,(Dati!J221/Dati!$J$227),0)</f>
        <v>0.0001544133219305989</v>
      </c>
    </row>
    <row r="106" spans="1:10" ht="25.5" customHeight="1">
      <c r="A106" s="159" t="s">
        <v>587</v>
      </c>
      <c r="B106" s="61" t="s">
        <v>414</v>
      </c>
      <c r="C106" s="48" t="s">
        <v>364</v>
      </c>
      <c r="D106" s="43">
        <f>IF(Dati!$D$227&gt;0,(Dati!D222/Dati!$D$227),0)</f>
        <v>0.06900567305962377</v>
      </c>
      <c r="E106" s="43">
        <f>IF(Dati!$F$227&gt;0,(Dati!F222/Dati!$F$227),0)</f>
        <v>0</v>
      </c>
      <c r="F106" s="43">
        <f>IF(Dati!$E$227&gt;0,(Dati!E222/Dati!$E$227),0)</f>
        <v>0.0584943601137206</v>
      </c>
      <c r="G106" s="43">
        <f>IF(Dati!$G$227&gt;0,(Dati!G222/Dati!$G$227),0)</f>
        <v>0</v>
      </c>
      <c r="H106" s="43">
        <f>IF((Dati!$H$227+Dati!$I$227)&gt;0,((Dati!H222+Dati!I222)/(Dati!$H$227+Dati!$I$227)),0)</f>
        <v>0</v>
      </c>
      <c r="I106" s="65">
        <f>IF(Dati!$I$227&gt;0,(Dati!I222/Dati!$I$227),0)</f>
        <v>0</v>
      </c>
      <c r="J106" s="65">
        <f>IF(Dati!$J$227&gt;0,(Dati!J222/Dati!$J$227),0)</f>
        <v>0.09587333895026523</v>
      </c>
    </row>
    <row r="107" spans="1:10" ht="48.75" customHeight="1">
      <c r="A107" s="160" t="s">
        <v>441</v>
      </c>
      <c r="B107" s="161" t="s">
        <v>588</v>
      </c>
      <c r="C107" s="162"/>
      <c r="D107" s="43">
        <f>IF(Dati!$D$227&gt;0,(Dati!D223/Dati!$D$227),0)</f>
        <v>0.06900567305962377</v>
      </c>
      <c r="E107" s="43">
        <f>IF(Dati!$F$227&gt;0,(Dati!F223/Dati!$F$227),0)</f>
        <v>0</v>
      </c>
      <c r="F107" s="43">
        <f>IF(Dati!$E$227&gt;0,(Dati!E223/Dati!$E$227),0)</f>
        <v>0.0584943601137206</v>
      </c>
      <c r="G107" s="43">
        <f>IF(Dati!$G$227&gt;0,(Dati!G223/Dati!$G$227),0)</f>
        <v>0</v>
      </c>
      <c r="H107" s="43">
        <f>IF((Dati!$H$227+Dati!$I$227)&gt;0,((Dati!H223+Dati!I223)/(Dati!$H$227+Dati!$I$227)),0)</f>
        <v>0</v>
      </c>
      <c r="I107" s="65">
        <f>IF(Dati!$I$227&gt;0,(Dati!I223/Dati!$I$227),0)</f>
        <v>0</v>
      </c>
      <c r="J107" s="65">
        <f>IF(Dati!$J$227&gt;0,(Dati!J223/Dati!$J$227),0)</f>
        <v>0.09587333895026523</v>
      </c>
    </row>
    <row r="108" spans="1:10" ht="25.5" customHeight="1">
      <c r="A108" s="163" t="s">
        <v>589</v>
      </c>
      <c r="B108" s="61" t="s">
        <v>414</v>
      </c>
      <c r="C108" s="48" t="s">
        <v>368</v>
      </c>
      <c r="D108" s="43">
        <f>IF(Dati!$D$227&gt;0,(Dati!D224/Dati!$D$227),0)</f>
        <v>0.06882470690056994</v>
      </c>
      <c r="E108" s="43">
        <f>IF(Dati!$F$227&gt;0,(Dati!F224/Dati!$F$227),0)</f>
        <v>0</v>
      </c>
      <c r="F108" s="43">
        <f>IF(Dati!$E$227&gt;0,(Dati!E224/Dati!$E$227),0)</f>
        <v>0.05887085032927982</v>
      </c>
      <c r="G108" s="43">
        <f>IF(Dati!$G$227&gt;0,(Dati!G224/Dati!$G$227),0)</f>
        <v>0</v>
      </c>
      <c r="H108" s="43">
        <f>IF((Dati!$H$227+Dati!$I$227)&gt;0,((Dati!H224+Dati!I224)/(Dati!$H$227+Dati!$I$227)),0)</f>
        <v>0.09560505373562843</v>
      </c>
      <c r="I108" s="65">
        <f>IF(Dati!$I$227&gt;0,(Dati!I224/Dati!$I$227),0)</f>
        <v>0</v>
      </c>
      <c r="J108" s="65">
        <f>IF(Dati!$J$227&gt;0,(Dati!J224/Dati!$J$227),0)</f>
        <v>0.03539701440674348</v>
      </c>
    </row>
    <row r="109" spans="1:10" ht="37.5" customHeight="1">
      <c r="A109" s="164" t="s">
        <v>442</v>
      </c>
      <c r="B109" s="61" t="s">
        <v>408</v>
      </c>
      <c r="C109" s="48" t="s">
        <v>370</v>
      </c>
      <c r="D109" s="43">
        <f>IF(Dati!$D$227&gt;0,(Dati!D225/Dati!$D$227),0)</f>
        <v>0</v>
      </c>
      <c r="E109" s="43">
        <f>IF(Dati!$F$227&gt;0,(Dati!F225/Dati!$F$227),0)</f>
        <v>0</v>
      </c>
      <c r="F109" s="43">
        <f>IF(Dati!$E$227&gt;0,(Dati!E225/Dati!$E$227),0)</f>
        <v>0</v>
      </c>
      <c r="G109" s="43">
        <f>IF(Dati!$G$227&gt;0,(Dati!G225/Dati!$G$227),0)</f>
        <v>0</v>
      </c>
      <c r="H109" s="43">
        <f>IF((Dati!$H$227+Dati!$I$227)&gt;0,((Dati!H225+Dati!I225)/(Dati!$H$227+Dati!$I$227)),0)</f>
        <v>0</v>
      </c>
      <c r="I109" s="65">
        <f>IF(Dati!$I$227&gt;0,(Dati!I225/Dati!$I$227),0)</f>
        <v>0</v>
      </c>
      <c r="J109" s="65">
        <f>IF(Dati!$J$227&gt;0,(Dati!J225/Dati!$J$227),0)</f>
        <v>0</v>
      </c>
    </row>
    <row r="110" spans="1:10" ht="30.75" customHeight="1">
      <c r="A110" s="164" t="s">
        <v>442</v>
      </c>
      <c r="B110" s="161" t="s">
        <v>590</v>
      </c>
      <c r="C110" s="162"/>
      <c r="D110" s="43">
        <f>IF(Dati!$D$227&gt;0,(Dati!D226/Dati!$D$227),0)</f>
        <v>0.06882470690056994</v>
      </c>
      <c r="E110" s="43">
        <f>IF(Dati!$F$227&gt;0,(Dati!F226/Dati!$F$227),0)</f>
        <v>0</v>
      </c>
      <c r="F110" s="43">
        <f>IF(Dati!$E$227&gt;0,(Dati!E226/Dati!$E$227),0)</f>
        <v>0.05887085032927982</v>
      </c>
      <c r="G110" s="43">
        <f>IF(Dati!$G$227&gt;0,(Dati!G226/Dati!$G$227),0)</f>
        <v>0</v>
      </c>
      <c r="H110" s="43">
        <f>IF((Dati!$H$227+Dati!$I$227)&gt;0,((Dati!H226+Dati!I226)/(Dati!$H$227+Dati!$I$227)),0)</f>
        <v>0.09560505373562843</v>
      </c>
      <c r="I110" s="65">
        <f>IF(Dati!$I$227&gt;0,(Dati!I226/Dati!$I$227),0)</f>
        <v>0</v>
      </c>
      <c r="J110" s="65">
        <f>IF(Dati!$J$227&gt;0,(Dati!J226/Dati!$J$227),0)</f>
        <v>0.03539701440674348</v>
      </c>
    </row>
    <row r="111" spans="1:10" ht="46.5" customHeight="1">
      <c r="A111" s="165"/>
      <c r="B111" s="166"/>
      <c r="C111" s="166"/>
      <c r="D111" s="166"/>
      <c r="E111" s="166"/>
      <c r="F111" s="166"/>
      <c r="G111" s="166"/>
      <c r="H111" s="166"/>
      <c r="I111" s="166"/>
      <c r="J111" s="166"/>
    </row>
  </sheetData>
  <sheetProtection/>
  <mergeCells count="55">
    <mergeCell ref="A3:J3"/>
    <mergeCell ref="A4:J4"/>
    <mergeCell ref="A5:J5"/>
    <mergeCell ref="A6:C8"/>
    <mergeCell ref="D6:J6"/>
    <mergeCell ref="D7:E7"/>
    <mergeCell ref="F7:G7"/>
    <mergeCell ref="H7:J7"/>
    <mergeCell ref="A9:A20"/>
    <mergeCell ref="B20:C20"/>
    <mergeCell ref="A21:A23"/>
    <mergeCell ref="B23:C23"/>
    <mergeCell ref="A24:A26"/>
    <mergeCell ref="B26:C26"/>
    <mergeCell ref="A27:A33"/>
    <mergeCell ref="B33:C33"/>
    <mergeCell ref="A34:A36"/>
    <mergeCell ref="B36:C36"/>
    <mergeCell ref="A37:A39"/>
    <mergeCell ref="B39:C39"/>
    <mergeCell ref="A40:A41"/>
    <mergeCell ref="B41:C41"/>
    <mergeCell ref="A42:A44"/>
    <mergeCell ref="B44:C44"/>
    <mergeCell ref="A45:A53"/>
    <mergeCell ref="B53:C53"/>
    <mergeCell ref="A54:A59"/>
    <mergeCell ref="B59:C59"/>
    <mergeCell ref="A60:A62"/>
    <mergeCell ref="B62:C62"/>
    <mergeCell ref="A63:A72"/>
    <mergeCell ref="B72:C72"/>
    <mergeCell ref="A73:A80"/>
    <mergeCell ref="B80:C80"/>
    <mergeCell ref="A81:A85"/>
    <mergeCell ref="B85:C85"/>
    <mergeCell ref="A86:A89"/>
    <mergeCell ref="B89:C89"/>
    <mergeCell ref="B105:C105"/>
    <mergeCell ref="A90:A92"/>
    <mergeCell ref="B92:C92"/>
    <mergeCell ref="A93:A94"/>
    <mergeCell ref="B94:C94"/>
    <mergeCell ref="A95:A96"/>
    <mergeCell ref="B96:C96"/>
    <mergeCell ref="A106:A107"/>
    <mergeCell ref="B107:C107"/>
    <mergeCell ref="A108:A110"/>
    <mergeCell ref="B110:C110"/>
    <mergeCell ref="A111:J111"/>
    <mergeCell ref="A97:A98"/>
    <mergeCell ref="B98:C98"/>
    <mergeCell ref="A99:A102"/>
    <mergeCell ref="B102:C102"/>
    <mergeCell ref="A103:A105"/>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1">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16384" width="9.00390625" style="37" customWidth="1"/>
  </cols>
  <sheetData>
    <row r="1" spans="1:5" s="30" customFormat="1" ht="12.75" customHeight="1">
      <c r="A1" s="52" t="str">
        <f>CONCATENATE("Denominazione Ente: ",Dati!D230," - ",Dati!D231)</f>
        <v>Denominazione Ente: COMUNE DI ALZANO LOMBARDO - PROVINCIA DI BERGAMO</v>
      </c>
      <c r="B1" s="56"/>
      <c r="C1" s="51"/>
      <c r="D1" s="29"/>
      <c r="E1" s="29"/>
    </row>
    <row r="2" spans="1:8" s="30" customFormat="1" ht="12.75" customHeight="1">
      <c r="A2" s="52"/>
      <c r="B2" s="57"/>
      <c r="C2" s="51"/>
      <c r="D2" s="32"/>
      <c r="H2" s="30" t="s">
        <v>678</v>
      </c>
    </row>
    <row r="3" spans="1:8" s="30" customFormat="1" ht="18" customHeight="1">
      <c r="A3" s="139" t="s">
        <v>676</v>
      </c>
      <c r="B3" s="139"/>
      <c r="C3" s="139"/>
      <c r="D3" s="139"/>
      <c r="E3" s="139"/>
      <c r="F3" s="176"/>
      <c r="G3" s="176"/>
      <c r="H3" s="176"/>
    </row>
    <row r="4" spans="1:8" s="30" customFormat="1" ht="15" customHeight="1">
      <c r="A4" s="177" t="s">
        <v>679</v>
      </c>
      <c r="B4" s="178"/>
      <c r="C4" s="178"/>
      <c r="D4" s="178"/>
      <c r="E4" s="178"/>
      <c r="F4" s="178"/>
      <c r="G4" s="178"/>
      <c r="H4" s="178"/>
    </row>
    <row r="5" spans="1:8" s="30" customFormat="1" ht="15" customHeight="1">
      <c r="A5" s="177" t="str">
        <f>CONCATENATE("Rendiconto esercizio ",Dati!D232)</f>
        <v>Rendiconto esercizio 2020</v>
      </c>
      <c r="B5" s="177"/>
      <c r="C5" s="177"/>
      <c r="D5" s="177"/>
      <c r="E5" s="177"/>
      <c r="F5" s="177"/>
      <c r="G5" s="177"/>
      <c r="H5" s="177"/>
    </row>
    <row r="6" spans="1:8" ht="19.5" customHeight="1">
      <c r="A6" s="160" t="s">
        <v>394</v>
      </c>
      <c r="B6" s="160"/>
      <c r="C6" s="160"/>
      <c r="D6" s="180" t="str">
        <f>CONCATENATE("CAPACITA' DI PAGARE SPESE NEL CORSO DELL'ESERCIZIO ",Dati!D232," (dati percentuali)")</f>
        <v>CAPACITA' DI PAGARE SPESE NEL CORSO DELL'ESERCIZIO 2020 (dati percentuali)</v>
      </c>
      <c r="E6" s="181"/>
      <c r="F6" s="181"/>
      <c r="G6" s="181"/>
      <c r="H6" s="182"/>
    </row>
    <row r="7" spans="1:8" ht="55.5" customHeight="1">
      <c r="A7" s="160" t="s">
        <v>394</v>
      </c>
      <c r="B7" s="179"/>
      <c r="C7" s="179"/>
      <c r="D7" s="76" t="s">
        <v>680</v>
      </c>
      <c r="E7" s="77" t="s">
        <v>681</v>
      </c>
      <c r="F7" s="76" t="s">
        <v>682</v>
      </c>
      <c r="G7" s="77" t="s">
        <v>683</v>
      </c>
      <c r="H7" s="79" t="s">
        <v>684</v>
      </c>
    </row>
    <row r="8" spans="1:8" ht="12.75" customHeight="1">
      <c r="A8" s="159" t="s">
        <v>542</v>
      </c>
      <c r="B8" s="58" t="s">
        <v>396</v>
      </c>
      <c r="C8" s="59" t="s">
        <v>173</v>
      </c>
      <c r="D8" s="43">
        <f>IF((Dati!$L125+Dati!$D125-Dati!$F125)&gt;0,Dati!K125/(Dati!$L125+Dati!$D125-Dati!$F125),0)</f>
        <v>1.0805272496031426</v>
      </c>
      <c r="E8" s="43">
        <f>IF((Dati!$L125+Dati!$E125-Dati!$G125)&gt;0,Dati!M125/(Dati!$L125+Dati!$E125-Dati!$G125),0)</f>
        <v>1</v>
      </c>
      <c r="F8" s="43">
        <f>IF((Dati!$H125+Dati!$P125)&gt;0,(Dati!N125+Dati!O125)/(Dati!$H125+Dati!$P125),0)</f>
        <v>0.8980423423416284</v>
      </c>
      <c r="G8" s="43">
        <f>IF((Dati!$H125)&gt;0,(Dati!N125/Dati!$H125),0)</f>
        <v>0.8928272739685618</v>
      </c>
      <c r="H8" s="43">
        <f>IF((Dati!$P125)&gt;0,(Dati!O125/Dati!$P125),0)</f>
        <v>1</v>
      </c>
    </row>
    <row r="9" spans="1:8" ht="12" customHeight="1">
      <c r="A9" s="160" t="s">
        <v>395</v>
      </c>
      <c r="B9" s="58" t="s">
        <v>397</v>
      </c>
      <c r="C9" s="59" t="s">
        <v>175</v>
      </c>
      <c r="D9" s="43">
        <f>IF((Dati!$L126+Dati!$D126-Dati!$F126)&gt;0,Dati!K126/(Dati!$L126+Dati!$D126-Dati!$F126),0)</f>
        <v>1.1486202426914547</v>
      </c>
      <c r="E9" s="43">
        <f>IF((Dati!$L126+Dati!$E126-Dati!$G126)&gt;0,Dati!M126/(Dati!$L126+Dati!$E126-Dati!$G126),0)</f>
        <v>1</v>
      </c>
      <c r="F9" s="43">
        <f>IF((Dati!$H126+Dati!$P126)&gt;0,(Dati!N126+Dati!O126)/(Dati!$H126+Dati!$P126),0)</f>
        <v>0.9566118866583138</v>
      </c>
      <c r="G9" s="43">
        <f>IF((Dati!$H126)&gt;0,(Dati!N126/Dati!$H126),0)</f>
        <v>0.9577232463252928</v>
      </c>
      <c r="H9" s="43">
        <f>IF((Dati!$P126)&gt;0,(Dati!O126/Dati!$P126),0)</f>
        <v>0.8851312798823443</v>
      </c>
    </row>
    <row r="10" spans="1:8" ht="41.25" customHeight="1">
      <c r="A10" s="160" t="s">
        <v>395</v>
      </c>
      <c r="B10" s="60" t="s">
        <v>419</v>
      </c>
      <c r="C10" s="48" t="s">
        <v>177</v>
      </c>
      <c r="D10" s="43">
        <f>IF((Dati!$L127+Dati!$D127-Dati!$F127)&gt;0,Dati!K127/(Dati!$L127+Dati!$D127-Dati!$F127),0)</f>
        <v>1.111820738067099</v>
      </c>
      <c r="E10" s="43">
        <f>IF((Dati!$L127+Dati!$E127-Dati!$G127)&gt;0,Dati!M127/(Dati!$L127+Dati!$E127-Dati!$G127),0)</f>
        <v>1</v>
      </c>
      <c r="F10" s="43">
        <f>IF((Dati!$H127+Dati!$P127)&gt;0,(Dati!N127+Dati!O127)/(Dati!$H127+Dati!$P127),0)</f>
        <v>0.8694145488342894</v>
      </c>
      <c r="G10" s="43">
        <f>IF((Dati!$H127)&gt;0,(Dati!N127/Dati!$H127),0)</f>
        <v>0.8524528945019785</v>
      </c>
      <c r="H10" s="43">
        <f>IF((Dati!$P127)&gt;0,(Dati!O127/Dati!$P127),0)</f>
        <v>1</v>
      </c>
    </row>
    <row r="11" spans="1:8" ht="29.25" customHeight="1">
      <c r="A11" s="160" t="s">
        <v>395</v>
      </c>
      <c r="B11" s="61" t="s">
        <v>399</v>
      </c>
      <c r="C11" s="48" t="s">
        <v>538</v>
      </c>
      <c r="D11" s="43">
        <f>IF((Dati!$L128+Dati!$D128-Dati!$F128)&gt;0,Dati!K128/(Dati!$L128+Dati!$D128-Dati!$F128),0)</f>
        <v>1.197145249540673</v>
      </c>
      <c r="E11" s="43">
        <f>IF((Dati!$L128+Dati!$E128-Dati!$G128)&gt;0,Dati!M128/(Dati!$L128+Dati!$E128-Dati!$G128),0)</f>
        <v>1.0000000000000002</v>
      </c>
      <c r="F11" s="43">
        <f>IF((Dati!$H128+Dati!$P128)&gt;0,(Dati!N128+Dati!O128)/(Dati!$H128+Dati!$P128),0)</f>
        <v>0.845889352119946</v>
      </c>
      <c r="G11" s="43">
        <f>IF((Dati!$H128)&gt;0,(Dati!N128/Dati!$H128),0)</f>
        <v>0.8403412627169551</v>
      </c>
      <c r="H11" s="43">
        <f>IF((Dati!$P128)&gt;0,(Dati!O128/Dati!$P128),0)</f>
        <v>1</v>
      </c>
    </row>
    <row r="12" spans="1:8" ht="27.75" customHeight="1">
      <c r="A12" s="160" t="s">
        <v>395</v>
      </c>
      <c r="B12" s="60" t="s">
        <v>411</v>
      </c>
      <c r="C12" s="48" t="s">
        <v>540</v>
      </c>
      <c r="D12" s="43">
        <f>IF((Dati!$L129+Dati!$D129-Dati!$F129)&gt;0,Dati!K129/(Dati!$L129+Dati!$D129-Dati!$F129),0)</f>
        <v>1.4205166665587365</v>
      </c>
      <c r="E12" s="43">
        <f>IF((Dati!$L129+Dati!$E129-Dati!$G129)&gt;0,Dati!M129/(Dati!$L129+Dati!$E129-Dati!$G129),0)</f>
        <v>1.0000000000000002</v>
      </c>
      <c r="F12" s="43">
        <f>IF((Dati!$H129+Dati!$P129)&gt;0,(Dati!N129+Dati!O129)/(Dati!$H129+Dati!$P129),0)</f>
        <v>0.9043677404551732</v>
      </c>
      <c r="G12" s="43">
        <f>IF((Dati!$H129)&gt;0,(Dati!N129/Dati!$H129),0)</f>
        <v>0.9524509902685714</v>
      </c>
      <c r="H12" s="43">
        <f>IF((Dati!$P129)&gt;0,(Dati!O129/Dati!$P129),0)</f>
        <v>0.6836539866080187</v>
      </c>
    </row>
    <row r="13" spans="1:8" ht="12" customHeight="1">
      <c r="A13" s="160" t="s">
        <v>395</v>
      </c>
      <c r="B13" s="58" t="s">
        <v>401</v>
      </c>
      <c r="C13" s="59" t="s">
        <v>183</v>
      </c>
      <c r="D13" s="43">
        <f>IF((Dati!$L130+Dati!$D130-Dati!$F130)&gt;0,Dati!K130/(Dati!$L130+Dati!$D130-Dati!$F130),0)</f>
        <v>1.2344845199216121</v>
      </c>
      <c r="E13" s="43">
        <f>IF((Dati!$L130+Dati!$E130-Dati!$G130)&gt;0,Dati!M130/(Dati!$L130+Dati!$E130-Dati!$G130),0)</f>
        <v>1.0000000000000002</v>
      </c>
      <c r="F13" s="43">
        <f>IF((Dati!$H130+Dati!$P130)&gt;0,(Dati!N130+Dati!O130)/(Dati!$H130+Dati!$P130),0)</f>
        <v>0.9117480421020696</v>
      </c>
      <c r="G13" s="43">
        <f>IF((Dati!$H130)&gt;0,(Dati!N130/Dati!$H130),0)</f>
        <v>0.9137321327055447</v>
      </c>
      <c r="H13" s="43">
        <f>IF((Dati!$P130)&gt;0,(Dati!O130/Dati!$P130),0)</f>
        <v>0.8413770529781567</v>
      </c>
    </row>
    <row r="14" spans="1:8" ht="37.5" customHeight="1">
      <c r="A14" s="160" t="s">
        <v>395</v>
      </c>
      <c r="B14" s="60" t="s">
        <v>412</v>
      </c>
      <c r="C14" s="48" t="s">
        <v>185</v>
      </c>
      <c r="D14" s="43">
        <f>IF((Dati!$L131+Dati!$D131-Dati!$F131)&gt;0,Dati!K131/(Dati!$L131+Dati!$D131-Dati!$F131),0)</f>
        <v>1.1405986767159606</v>
      </c>
      <c r="E14" s="43">
        <f>IF((Dati!$L131+Dati!$E131-Dati!$G131)&gt;0,Dati!M131/(Dati!$L131+Dati!$E131-Dati!$G131),0)</f>
        <v>1.0000000000000002</v>
      </c>
      <c r="F14" s="43">
        <f>IF((Dati!$H131+Dati!$P131)&gt;0,(Dati!N131+Dati!O131)/(Dati!$H131+Dati!$P131),0)</f>
        <v>0.9948051971182419</v>
      </c>
      <c r="G14" s="43">
        <f>IF((Dati!$H131)&gt;0,(Dati!N131/Dati!$H131),0)</f>
        <v>0.994687408074687</v>
      </c>
      <c r="H14" s="43">
        <f>IF((Dati!$P131)&gt;0,(Dati!O131/Dati!$P131),0)</f>
        <v>1</v>
      </c>
    </row>
    <row r="15" spans="1:8" ht="12" customHeight="1">
      <c r="A15" s="160" t="s">
        <v>395</v>
      </c>
      <c r="B15" s="58" t="s">
        <v>403</v>
      </c>
      <c r="C15" s="59" t="s">
        <v>187</v>
      </c>
      <c r="D15" s="43">
        <f>IF((Dati!$L132+Dati!$D132-Dati!$F132)&gt;0,Dati!K132/(Dati!$L132+Dati!$D132-Dati!$F132),0)</f>
        <v>0.855290854029756</v>
      </c>
      <c r="E15" s="43">
        <f>IF((Dati!$L132+Dati!$E132-Dati!$G132)&gt;0,Dati!M132/(Dati!$L132+Dati!$E132-Dati!$G132),0)</f>
        <v>1</v>
      </c>
      <c r="F15" s="43">
        <f>IF((Dati!$H132+Dati!$P132)&gt;0,(Dati!N132+Dati!O132)/(Dati!$H132+Dati!$P132),0)</f>
        <v>0.9141673786703054</v>
      </c>
      <c r="G15" s="43">
        <f>IF((Dati!$H132)&gt;0,(Dati!N132/Dati!$H132),0)</f>
        <v>0.8814961207867579</v>
      </c>
      <c r="H15" s="43">
        <f>IF((Dati!$P132)&gt;0,(Dati!O132/Dati!$P132),0)</f>
        <v>1</v>
      </c>
    </row>
    <row r="16" spans="1:8" ht="24.75" customHeight="1">
      <c r="A16" s="160" t="s">
        <v>395</v>
      </c>
      <c r="B16" s="60" t="s">
        <v>549</v>
      </c>
      <c r="C16" s="48" t="s">
        <v>541</v>
      </c>
      <c r="D16" s="43">
        <f>IF((Dati!$L133+Dati!$D133-Dati!$F133)&gt;0,Dati!K133/(Dati!$L133+Dati!$D133-Dati!$F133),0)</f>
        <v>0</v>
      </c>
      <c r="E16" s="43">
        <f>IF((Dati!$L133+Dati!$E133-Dati!$G133)&gt;0,Dati!M133/(Dati!$L133+Dati!$E133-Dati!$G133),0)</f>
        <v>0</v>
      </c>
      <c r="F16" s="43">
        <f>IF((Dati!$H133+Dati!$P133)&gt;0,(Dati!N133+Dati!O133)/(Dati!$H133+Dati!$P133),0)</f>
        <v>0</v>
      </c>
      <c r="G16" s="43">
        <f>IF((Dati!$H133)&gt;0,(Dati!N133/Dati!$H133),0)</f>
        <v>0</v>
      </c>
      <c r="H16" s="43">
        <f>IF((Dati!$P133)&gt;0,(Dati!O133/Dati!$P133),0)</f>
        <v>0</v>
      </c>
    </row>
    <row r="17" spans="1:8" ht="12" customHeight="1">
      <c r="A17" s="160" t="s">
        <v>395</v>
      </c>
      <c r="B17" s="62" t="s">
        <v>550</v>
      </c>
      <c r="C17" s="59" t="s">
        <v>191</v>
      </c>
      <c r="D17" s="43">
        <f>IF((Dati!$L134+Dati!$D134-Dati!$F134)&gt;0,Dati!K134/(Dati!$L134+Dati!$D134-Dati!$F134),0)</f>
        <v>1.4130256960178667</v>
      </c>
      <c r="E17" s="43">
        <f>IF((Dati!$L134+Dati!$E134-Dati!$G134)&gt;0,Dati!M134/(Dati!$L134+Dati!$E134-Dati!$G134),0)</f>
        <v>0.9999999999999999</v>
      </c>
      <c r="F17" s="43">
        <f>IF((Dati!$H134+Dati!$P134)&gt;0,(Dati!N134+Dati!O134)/(Dati!$H134+Dati!$P134),0)</f>
        <v>0.9297604057738839</v>
      </c>
      <c r="G17" s="43">
        <f>IF((Dati!$H134)&gt;0,(Dati!N134/Dati!$H134),0)</f>
        <v>0.9325540712563437</v>
      </c>
      <c r="H17" s="43">
        <f>IF((Dati!$P134)&gt;0,(Dati!O134/Dati!$P134),0)</f>
        <v>0.8584731016230372</v>
      </c>
    </row>
    <row r="18" spans="1:8" ht="12" customHeight="1">
      <c r="A18" s="160" t="s">
        <v>395</v>
      </c>
      <c r="B18" s="62">
        <v>11</v>
      </c>
      <c r="C18" s="59" t="s">
        <v>193</v>
      </c>
      <c r="D18" s="43">
        <f>IF((Dati!$L135+Dati!$D135-Dati!$F135)&gt;0,Dati!K135/(Dati!$L135+Dati!$D135-Dati!$F135),0)</f>
        <v>1.1041426026428054</v>
      </c>
      <c r="E18" s="43">
        <f>IF((Dati!$L135+Dati!$E135-Dati!$G135)&gt;0,Dati!M135/(Dati!$L135+Dati!$E135-Dati!$G135),0)</f>
        <v>0.9999999999999999</v>
      </c>
      <c r="F18" s="43">
        <f>IF((Dati!$H135+Dati!$P135)&gt;0,(Dati!N135+Dati!O135)/(Dati!$H135+Dati!$P135),0)</f>
        <v>0.8723193843580858</v>
      </c>
      <c r="G18" s="43">
        <f>IF((Dati!$H135)&gt;0,(Dati!N135/Dati!$H135),0)</f>
        <v>0.8667563991671021</v>
      </c>
      <c r="H18" s="43">
        <f>IF((Dati!$P135)&gt;0,(Dati!O135/Dati!$P135),0)</f>
        <v>0.9363161616589741</v>
      </c>
    </row>
    <row r="19" spans="1:8" ht="44.25" customHeight="1">
      <c r="A19" s="160" t="s">
        <v>395</v>
      </c>
      <c r="B19" s="161" t="s">
        <v>543</v>
      </c>
      <c r="C19" s="162"/>
      <c r="D19" s="43">
        <f>IF((Dati!$L136+Dati!$D136-Dati!$F136)&gt;0,Dati!K136/(Dati!$L136+Dati!$D136-Dati!$F136),0)</f>
        <v>1.1797645086475677</v>
      </c>
      <c r="E19" s="43">
        <f>IF((Dati!$L136+Dati!$E136-Dati!$G136)&gt;0,Dati!M136/(Dati!$L136+Dati!$E136-Dati!$G136),0)</f>
        <v>1</v>
      </c>
      <c r="F19" s="43">
        <f>IF((Dati!$H136+Dati!$P136)&gt;0,(Dati!N136+Dati!O136)/(Dati!$H136+Dati!$P136),0)</f>
        <v>0.910063288825873</v>
      </c>
      <c r="G19" s="43">
        <f>IF((Dati!$H136)&gt;0,(Dati!N136/Dati!$H136),0)</f>
        <v>0.9080301418720953</v>
      </c>
      <c r="H19" s="43">
        <f>IF((Dati!$P136)&gt;0,(Dati!O136/Dati!$P136),0)</f>
        <v>0.9382699486545071</v>
      </c>
    </row>
    <row r="20" spans="1:8" ht="12.75" customHeight="1">
      <c r="A20" s="163" t="s">
        <v>544</v>
      </c>
      <c r="B20" s="58" t="s">
        <v>396</v>
      </c>
      <c r="C20" s="59" t="s">
        <v>197</v>
      </c>
      <c r="D20" s="43">
        <f>IF((Dati!$L137+Dati!$D137-Dati!$F137)&gt;0,Dati!K137/(Dati!$L137+Dati!$D137-Dati!$F137),0)</f>
        <v>0</v>
      </c>
      <c r="E20" s="43">
        <f>IF((Dati!$L137+Dati!$E137-Dati!$G137)&gt;0,Dati!M137/(Dati!$L137+Dati!$E137-Dati!$G137),0)</f>
        <v>0</v>
      </c>
      <c r="F20" s="43">
        <f>IF((Dati!$H137+Dati!$P137)&gt;0,(Dati!N137+Dati!O137)/(Dati!$H137+Dati!$P137),0)</f>
        <v>0</v>
      </c>
      <c r="G20" s="43">
        <f>IF((Dati!$H137)&gt;0,(Dati!N137/Dati!$H137),0)</f>
        <v>0</v>
      </c>
      <c r="H20" s="43">
        <f>IF((Dati!$P137)&gt;0,(Dati!O137/Dati!$P137),0)</f>
        <v>0</v>
      </c>
    </row>
    <row r="21" spans="1:8" ht="28.5" customHeight="1">
      <c r="A21" s="164" t="s">
        <v>405</v>
      </c>
      <c r="B21" s="58" t="s">
        <v>397</v>
      </c>
      <c r="C21" s="48" t="s">
        <v>199</v>
      </c>
      <c r="D21" s="43">
        <f>IF((Dati!$L138+Dati!$D138-Dati!$F138)&gt;0,Dati!K138/(Dati!$L138+Dati!$D138-Dati!$F138),0)</f>
        <v>1</v>
      </c>
      <c r="E21" s="43">
        <f>IF((Dati!$L138+Dati!$E138-Dati!$G138)&gt;0,Dati!M138/(Dati!$L138+Dati!$E138-Dati!$G138),0)</f>
        <v>1.0000000000000018</v>
      </c>
      <c r="F21" s="43">
        <f>IF((Dati!$H138+Dati!$P138)&gt;0,(Dati!N138+Dati!O138)/(Dati!$H138+Dati!$P138),0)</f>
        <v>1</v>
      </c>
      <c r="G21" s="43">
        <f>IF((Dati!$H138)&gt;0,(Dati!N138/Dati!$H138),0)</f>
        <v>0</v>
      </c>
      <c r="H21" s="43">
        <f>IF((Dati!$P138)&gt;0,(Dati!O138/Dati!$P138),0)</f>
        <v>1</v>
      </c>
    </row>
    <row r="22" spans="1:8" ht="22.5" customHeight="1">
      <c r="A22" s="164" t="s">
        <v>405</v>
      </c>
      <c r="B22" s="175" t="s">
        <v>406</v>
      </c>
      <c r="C22" s="175"/>
      <c r="D22" s="43">
        <f>IF((Dati!$L139+Dati!$D139-Dati!$F139)&gt;0,Dati!K139/(Dati!$L139+Dati!$D139-Dati!$F139),0)</f>
        <v>1</v>
      </c>
      <c r="E22" s="43">
        <f>IF((Dati!$L139+Dati!$E139-Dati!$G139)&gt;0,Dati!M139/(Dati!$L139+Dati!$E139-Dati!$G139),0)</f>
        <v>1.0000000000000018</v>
      </c>
      <c r="F22" s="43">
        <f>IF((Dati!$H139+Dati!$P139)&gt;0,(Dati!N139+Dati!O139)/(Dati!$H139+Dati!$P139),0)</f>
        <v>1</v>
      </c>
      <c r="G22" s="43">
        <f>IF((Dati!$H139)&gt;0,(Dati!N139/Dati!$H139),0)</f>
        <v>0</v>
      </c>
      <c r="H22" s="43">
        <f>IF((Dati!$P139)&gt;0,(Dati!O139/Dati!$P139),0)</f>
        <v>1</v>
      </c>
    </row>
    <row r="23" spans="1:8" ht="16.5" customHeight="1">
      <c r="A23" s="159" t="s">
        <v>545</v>
      </c>
      <c r="B23" s="58" t="s">
        <v>396</v>
      </c>
      <c r="C23" s="59" t="s">
        <v>203</v>
      </c>
      <c r="D23" s="43">
        <f>IF((Dati!$L140+Dati!$D140-Dati!$F140)&gt;0,Dati!K140/(Dati!$L140+Dati!$D140-Dati!$F140),0)</f>
        <v>1.2021150388808324</v>
      </c>
      <c r="E23" s="43">
        <f>IF((Dati!$L140+Dati!$E140-Dati!$G140)&gt;0,Dati!M140/(Dati!$L140+Dati!$E140-Dati!$G140),0)</f>
        <v>1</v>
      </c>
      <c r="F23" s="43">
        <f>IF((Dati!$H140+Dati!$P140)&gt;0,(Dati!N140+Dati!O140)/(Dati!$H140+Dati!$P140),0)</f>
        <v>0.9557861559369675</v>
      </c>
      <c r="G23" s="43">
        <f>IF((Dati!$H140)&gt;0,(Dati!N140/Dati!$H140),0)</f>
        <v>0.9533021918009176</v>
      </c>
      <c r="H23" s="43">
        <f>IF((Dati!$P140)&gt;0,(Dati!O140/Dati!$P140),0)</f>
        <v>1</v>
      </c>
    </row>
    <row r="24" spans="1:8" ht="24.75" customHeight="1">
      <c r="A24" s="160" t="s">
        <v>407</v>
      </c>
      <c r="B24" s="61" t="s">
        <v>408</v>
      </c>
      <c r="C24" s="48" t="s">
        <v>546</v>
      </c>
      <c r="D24" s="43">
        <f>IF((Dati!$L141+Dati!$D141-Dati!$F141)&gt;0,Dati!K141/(Dati!$L141+Dati!$D141-Dati!$F141),0)</f>
        <v>1.0064228909669513</v>
      </c>
      <c r="E24" s="43">
        <f>IF((Dati!$L141+Dati!$E141-Dati!$G141)&gt;0,Dati!M141/(Dati!$L141+Dati!$E141-Dati!$G141),0)</f>
        <v>1.0000000000000002</v>
      </c>
      <c r="F24" s="43">
        <f>IF((Dati!$H141+Dati!$P141)&gt;0,(Dati!N141+Dati!O141)/(Dati!$H141+Dati!$P141),0)</f>
        <v>0.7035210305484135</v>
      </c>
      <c r="G24" s="43">
        <f>IF((Dati!$H141)&gt;0,(Dati!N141/Dati!$H141),0)</f>
        <v>0.6988015436926965</v>
      </c>
      <c r="H24" s="43">
        <f>IF((Dati!$P141)&gt;0,(Dati!O141/Dati!$P141),0)</f>
        <v>1</v>
      </c>
    </row>
    <row r="25" spans="1:8" ht="33.75" customHeight="1">
      <c r="A25" s="160" t="s">
        <v>407</v>
      </c>
      <c r="B25" s="161" t="s">
        <v>547</v>
      </c>
      <c r="C25" s="162"/>
      <c r="D25" s="43">
        <f>IF((Dati!$L142+Dati!$D142-Dati!$F142)&gt;0,Dati!K142/(Dati!$L142+Dati!$D142-Dati!$F142),0)</f>
        <v>1.1898989718257325</v>
      </c>
      <c r="E25" s="43">
        <f>IF((Dati!$L142+Dati!$E142-Dati!$G142)&gt;0,Dati!M142/(Dati!$L142+Dati!$E142-Dati!$G142),0)</f>
        <v>0.9999999999999998</v>
      </c>
      <c r="F25" s="43">
        <f>IF((Dati!$H142+Dati!$P142)&gt;0,(Dati!N142+Dati!O142)/(Dati!$H142+Dati!$P142),0)</f>
        <v>0.935317009294329</v>
      </c>
      <c r="G25" s="43">
        <f>IF((Dati!$H142)&gt;0,(Dati!N142/Dati!$H142),0)</f>
        <v>0.931902060010169</v>
      </c>
      <c r="H25" s="43">
        <f>IF((Dati!$P142)&gt;0,(Dati!O142/Dati!$P142),0)</f>
        <v>1</v>
      </c>
    </row>
    <row r="26" spans="1:8" ht="15.75" customHeight="1">
      <c r="A26" s="159" t="s">
        <v>551</v>
      </c>
      <c r="B26" s="58" t="s">
        <v>396</v>
      </c>
      <c r="C26" s="59" t="s">
        <v>209</v>
      </c>
      <c r="D26" s="43">
        <f>IF((Dati!$L143+Dati!$D143-Dati!$F143)&gt;0,Dati!K143/(Dati!$L143+Dati!$D143-Dati!$F143),0)</f>
        <v>13.887670762690544</v>
      </c>
      <c r="E26" s="43">
        <f>IF((Dati!$L143+Dati!$E143-Dati!$G143)&gt;0,Dati!M143/(Dati!$L143+Dati!$E143-Dati!$G143),0)</f>
        <v>0.9999999999999998</v>
      </c>
      <c r="F26" s="43">
        <f>IF((Dati!$H143+Dati!$P143)&gt;0,(Dati!N143+Dati!O143)/(Dati!$H143+Dati!$P143),0)</f>
        <v>0.9904994225678613</v>
      </c>
      <c r="G26" s="43">
        <f>IF((Dati!$H143)&gt;0,(Dati!N143/Dati!$H143),0)</f>
        <v>0.9902506514896713</v>
      </c>
      <c r="H26" s="43">
        <f>IF((Dati!$P143)&gt;0,(Dati!O143/Dati!$P143),0)</f>
        <v>1</v>
      </c>
    </row>
    <row r="27" spans="1:8" ht="24.75" customHeight="1">
      <c r="A27" s="160" t="s">
        <v>409</v>
      </c>
      <c r="B27" s="61" t="s">
        <v>408</v>
      </c>
      <c r="C27" s="48" t="s">
        <v>552</v>
      </c>
      <c r="D27" s="43">
        <f>IF((Dati!$L144+Dati!$D144-Dati!$F144)&gt;0,Dati!K144/(Dati!$L144+Dati!$D144-Dati!$F144),0)</f>
        <v>0.7184484341768717</v>
      </c>
      <c r="E27" s="43">
        <f>IF((Dati!$L144+Dati!$E144-Dati!$G144)&gt;0,Dati!M144/(Dati!$L144+Dati!$E144-Dati!$G144),0)</f>
        <v>0.7132246772795295</v>
      </c>
      <c r="F27" s="43">
        <f>IF((Dati!$H144+Dati!$P144)&gt;0,(Dati!N144+Dati!O144)/(Dati!$H144+Dati!$P144),0)</f>
        <v>0.6076701665748389</v>
      </c>
      <c r="G27" s="43">
        <f>IF((Dati!$H144)&gt;0,(Dati!N144/Dati!$H144),0)</f>
        <v>0.5636294227122507</v>
      </c>
      <c r="H27" s="43">
        <f>IF((Dati!$P144)&gt;0,(Dati!O144/Dati!$P144),0)</f>
        <v>0.9447731583927844</v>
      </c>
    </row>
    <row r="28" spans="1:8" ht="16.5" customHeight="1">
      <c r="A28" s="160" t="s">
        <v>409</v>
      </c>
      <c r="B28" s="58" t="s">
        <v>410</v>
      </c>
      <c r="C28" s="59" t="s">
        <v>212</v>
      </c>
      <c r="D28" s="43">
        <f>IF((Dati!$L145+Dati!$D145-Dati!$F145)&gt;0,Dati!K145/(Dati!$L145+Dati!$D145-Dati!$F145),0)</f>
        <v>0</v>
      </c>
      <c r="E28" s="43">
        <f>IF((Dati!$L145+Dati!$E145-Dati!$G145)&gt;0,Dati!M145/(Dati!$L145+Dati!$E145-Dati!$G145),0)</f>
        <v>1</v>
      </c>
      <c r="F28" s="43">
        <f>IF((Dati!$H145+Dati!$P145)&gt;0,(Dati!N145+Dati!O145)/(Dati!$H145+Dati!$P145),0)</f>
        <v>0</v>
      </c>
      <c r="G28" s="43">
        <f>IF((Dati!$H145)&gt;0,(Dati!N145/Dati!$H145),0)</f>
        <v>0</v>
      </c>
      <c r="H28" s="43">
        <f>IF((Dati!$P145)&gt;0,(Dati!O145/Dati!$P145),0)</f>
        <v>0</v>
      </c>
    </row>
    <row r="29" spans="1:8" ht="13.5" customHeight="1">
      <c r="A29" s="160" t="s">
        <v>409</v>
      </c>
      <c r="B29" s="58" t="s">
        <v>411</v>
      </c>
      <c r="C29" s="59" t="s">
        <v>214</v>
      </c>
      <c r="D29" s="43">
        <f>IF((Dati!$L146+Dati!$D146-Dati!$F146)&gt;0,Dati!K146/(Dati!$L146+Dati!$D146-Dati!$F146),0)</f>
        <v>1</v>
      </c>
      <c r="E29" s="43">
        <f>IF((Dati!$L146+Dati!$E146-Dati!$G146)&gt;0,Dati!M146/(Dati!$L146+Dati!$E146-Dati!$G146),0)</f>
        <v>1</v>
      </c>
      <c r="F29" s="43">
        <f>IF((Dati!$H146+Dati!$P146)&gt;0,(Dati!N146+Dati!O146)/(Dati!$H146+Dati!$P146),0)</f>
        <v>0.2857144777252841</v>
      </c>
      <c r="G29" s="43">
        <f>IF((Dati!$H146)&gt;0,(Dati!N146/Dati!$H146),0)</f>
        <v>0</v>
      </c>
      <c r="H29" s="43">
        <f>IF((Dati!$P146)&gt;0,(Dati!O146/Dati!$P146),0)</f>
        <v>0.2857144777252841</v>
      </c>
    </row>
    <row r="30" spans="1:8" ht="15.75" customHeight="1">
      <c r="A30" s="160" t="s">
        <v>409</v>
      </c>
      <c r="B30" s="58" t="s">
        <v>401</v>
      </c>
      <c r="C30" s="59" t="s">
        <v>216</v>
      </c>
      <c r="D30" s="43">
        <f>IF((Dati!$L147+Dati!$D147-Dati!$F147)&gt;0,Dati!K147/(Dati!$L147+Dati!$D147-Dati!$F147),0)</f>
        <v>1.0967108096109834</v>
      </c>
      <c r="E30" s="43">
        <f>IF((Dati!$L147+Dati!$E147-Dati!$G147)&gt;0,Dati!M147/(Dati!$L147+Dati!$E147-Dati!$G147),0)</f>
        <v>1</v>
      </c>
      <c r="F30" s="43">
        <f>IF((Dati!$H147+Dati!$P147)&gt;0,(Dati!N147+Dati!O147)/(Dati!$H147+Dati!$P147),0)</f>
        <v>0.8818364104932257</v>
      </c>
      <c r="G30" s="43">
        <f>IF((Dati!$H147)&gt;0,(Dati!N147/Dati!$H147),0)</f>
        <v>0.8639338186786568</v>
      </c>
      <c r="H30" s="43">
        <f>IF((Dati!$P147)&gt;0,(Dati!O147/Dati!$P147),0)</f>
        <v>1</v>
      </c>
    </row>
    <row r="31" spans="1:8" ht="15" customHeight="1">
      <c r="A31" s="160" t="s">
        <v>409</v>
      </c>
      <c r="B31" s="58" t="s">
        <v>412</v>
      </c>
      <c r="C31" s="59" t="s">
        <v>218</v>
      </c>
      <c r="D31" s="43">
        <f>IF((Dati!$L148+Dati!$D148-Dati!$F148)&gt;0,Dati!K148/(Dati!$L148+Dati!$D148-Dati!$F148),0)</f>
        <v>1.3129405651092547</v>
      </c>
      <c r="E31" s="43">
        <f>IF((Dati!$L148+Dati!$E148-Dati!$G148)&gt;0,Dati!M148/(Dati!$L148+Dati!$E148-Dati!$G148),0)</f>
        <v>1</v>
      </c>
      <c r="F31" s="43">
        <f>IF((Dati!$H148+Dati!$P148)&gt;0,(Dati!N148+Dati!O148)/(Dati!$H148+Dati!$P148),0)</f>
        <v>0.7142120643212798</v>
      </c>
      <c r="G31" s="43">
        <f>IF((Dati!$H148)&gt;0,(Dati!N148/Dati!$H148),0)</f>
        <v>0.7088836198997502</v>
      </c>
      <c r="H31" s="43">
        <f>IF((Dati!$P148)&gt;0,(Dati!O148/Dati!$P148),0)</f>
        <v>1</v>
      </c>
    </row>
    <row r="32" spans="1:8" ht="38.25" customHeight="1">
      <c r="A32" s="160" t="s">
        <v>409</v>
      </c>
      <c r="B32" s="161" t="s">
        <v>553</v>
      </c>
      <c r="C32" s="162"/>
      <c r="D32" s="43">
        <f>IF((Dati!$L149+Dati!$D149-Dati!$F149)&gt;0,Dati!K149/(Dati!$L149+Dati!$D149-Dati!$F149),0)</f>
        <v>1.9520128693332315</v>
      </c>
      <c r="E32" s="43">
        <f>IF((Dati!$L149+Dati!$E149-Dati!$G149)&gt;0,Dati!M149/(Dati!$L149+Dati!$E149-Dati!$G149),0)</f>
        <v>0.8703372761556462</v>
      </c>
      <c r="F32" s="43">
        <f>IF((Dati!$H149+Dati!$P149)&gt;0,(Dati!N149+Dati!O149)/(Dati!$H149+Dati!$P149),0)</f>
        <v>0.8378050782737965</v>
      </c>
      <c r="G32" s="43">
        <f>IF((Dati!$H149)&gt;0,(Dati!N149/Dati!$H149),0)</f>
        <v>0.830190666902137</v>
      </c>
      <c r="H32" s="43">
        <f>IF((Dati!$P149)&gt;0,(Dati!O149/Dati!$P149),0)</f>
        <v>0.9195961577364485</v>
      </c>
    </row>
    <row r="33" spans="1:8" ht="30" customHeight="1">
      <c r="A33" s="159" t="s">
        <v>554</v>
      </c>
      <c r="B33" s="61" t="s">
        <v>414</v>
      </c>
      <c r="C33" s="48" t="s">
        <v>222</v>
      </c>
      <c r="D33" s="43">
        <f>IF((Dati!$L150+Dati!$D150-Dati!$F150)&gt;0,Dati!K150/(Dati!$L150+Dati!$D150-Dati!$F150),0)</f>
        <v>0.3206204814402976</v>
      </c>
      <c r="E33" s="43">
        <f>IF((Dati!$L150+Dati!$E150-Dati!$G150)&gt;0,Dati!M150/(Dati!$L150+Dati!$E150-Dati!$G150),0)</f>
        <v>0.29975966144296406</v>
      </c>
      <c r="F33" s="43">
        <f>IF((Dati!$H150+Dati!$P150)&gt;0,(Dati!N150+Dati!O150)/(Dati!$H150+Dati!$P150),0)</f>
        <v>0.8466393448523686</v>
      </c>
      <c r="G33" s="43">
        <f>IF((Dati!$H150)&gt;0,(Dati!N150/Dati!$H150),0)</f>
        <v>0.8233870325627249</v>
      </c>
      <c r="H33" s="43">
        <f>IF((Dati!$P150)&gt;0,(Dati!O150/Dati!$P150),0)</f>
        <v>1</v>
      </c>
    </row>
    <row r="34" spans="1:8" ht="31.5" customHeight="1">
      <c r="A34" s="160" t="s">
        <v>413</v>
      </c>
      <c r="B34" s="61" t="s">
        <v>408</v>
      </c>
      <c r="C34" s="48" t="s">
        <v>537</v>
      </c>
      <c r="D34" s="43">
        <f>IF((Dati!$L151+Dati!$D151-Dati!$F151)&gt;0,Dati!K151/(Dati!$L151+Dati!$D151-Dati!$F151),0)</f>
        <v>1.0045120757195016</v>
      </c>
      <c r="E34" s="43">
        <f>IF((Dati!$L151+Dati!$E151-Dati!$G151)&gt;0,Dati!M151/(Dati!$L151+Dati!$E151-Dati!$G151),0)</f>
        <v>1</v>
      </c>
      <c r="F34" s="43">
        <f>IF((Dati!$H151+Dati!$P151)&gt;0,(Dati!N151+Dati!O151)/(Dati!$H151+Dati!$P151),0)</f>
        <v>0.842499911537401</v>
      </c>
      <c r="G34" s="43">
        <f>IF((Dati!$H151)&gt;0,(Dati!N151/Dati!$H151),0)</f>
        <v>0.8092800677251332</v>
      </c>
      <c r="H34" s="43">
        <f>IF((Dati!$P151)&gt;0,(Dati!O151/Dati!$P151),0)</f>
        <v>1</v>
      </c>
    </row>
    <row r="35" spans="1:8" ht="55.5" customHeight="1">
      <c r="A35" s="160" t="s">
        <v>413</v>
      </c>
      <c r="B35" s="162" t="s">
        <v>555</v>
      </c>
      <c r="C35" s="162"/>
      <c r="D35" s="43">
        <f>IF((Dati!$L152+Dati!$D152-Dati!$F152)&gt;0,Dati!K152/(Dati!$L152+Dati!$D152-Dati!$F152),0)</f>
        <v>0.951016634793349</v>
      </c>
      <c r="E35" s="43">
        <f>IF((Dati!$L152+Dati!$E152-Dati!$G152)&gt;0,Dati!M152/(Dati!$L152+Dati!$E152-Dati!$G152),0)</f>
        <v>0.9259663649042066</v>
      </c>
      <c r="F35" s="43">
        <f>IF((Dati!$H152+Dati!$P152)&gt;0,(Dati!N152+Dati!O152)/(Dati!$H152+Dati!$P152),0)</f>
        <v>0.8431711731869391</v>
      </c>
      <c r="G35" s="43">
        <f>IF((Dati!$H152)&gt;0,(Dati!N152/Dati!$H152),0)</f>
        <v>0.8116655694028274</v>
      </c>
      <c r="H35" s="43">
        <f>IF((Dati!$P152)&gt;0,(Dati!O152/Dati!$P152),0)</f>
        <v>1</v>
      </c>
    </row>
    <row r="36" spans="1:8" ht="13.5" customHeight="1">
      <c r="A36" s="159" t="s">
        <v>556</v>
      </c>
      <c r="B36" s="62" t="s">
        <v>396</v>
      </c>
      <c r="C36" s="59" t="s">
        <v>228</v>
      </c>
      <c r="D36" s="43">
        <f>IF((Dati!$L153+Dati!$D153-Dati!$F153)&gt;0,Dati!K153/(Dati!$L153+Dati!$D153-Dati!$F153),0)</f>
        <v>1.2377537233240856</v>
      </c>
      <c r="E36" s="43">
        <f>IF((Dati!$L153+Dati!$E153-Dati!$G153)&gt;0,Dati!M153/(Dati!$L153+Dati!$E153-Dati!$G153),0)</f>
        <v>1.0000000000000002</v>
      </c>
      <c r="F36" s="43">
        <f>IF((Dati!$H153+Dati!$P153)&gt;0,(Dati!N153+Dati!O153)/(Dati!$H153+Dati!$P153),0)</f>
        <v>0.7773529842781833</v>
      </c>
      <c r="G36" s="43">
        <f>IF((Dati!$H153)&gt;0,(Dati!N153/Dati!$H153),0)</f>
        <v>0.7461478073405613</v>
      </c>
      <c r="H36" s="43">
        <f>IF((Dati!$P153)&gt;0,(Dati!O153/Dati!$P153),0)</f>
        <v>0.9486141035817849</v>
      </c>
    </row>
    <row r="37" spans="1:8" ht="12" customHeight="1">
      <c r="A37" s="160" t="s">
        <v>415</v>
      </c>
      <c r="B37" s="62" t="s">
        <v>397</v>
      </c>
      <c r="C37" s="59" t="s">
        <v>230</v>
      </c>
      <c r="D37" s="43">
        <f>IF((Dati!$L154+Dati!$D154-Dati!$F154)&gt;0,Dati!K154/(Dati!$L154+Dati!$D154-Dati!$F154),0)</f>
        <v>1</v>
      </c>
      <c r="E37" s="43">
        <f>IF((Dati!$L154+Dati!$E154-Dati!$G154)&gt;0,Dati!M154/(Dati!$L154+Dati!$E154-Dati!$G154),0)</f>
        <v>1</v>
      </c>
      <c r="F37" s="43">
        <f>IF((Dati!$H154+Dati!$P154)&gt;0,(Dati!N154+Dati!O154)/(Dati!$H154+Dati!$P154),0)</f>
        <v>0.5035042108561791</v>
      </c>
      <c r="G37" s="43">
        <f>IF((Dati!$H154)&gt;0,(Dati!N154/Dati!$H154),0)</f>
        <v>0.37812590027563375</v>
      </c>
      <c r="H37" s="43">
        <f>IF((Dati!$P154)&gt;0,(Dati!O154/Dati!$P154),0)</f>
        <v>1</v>
      </c>
    </row>
    <row r="38" spans="1:8" ht="43.5" customHeight="1">
      <c r="A38" s="160" t="s">
        <v>415</v>
      </c>
      <c r="B38" s="161" t="s">
        <v>557</v>
      </c>
      <c r="C38" s="162"/>
      <c r="D38" s="43">
        <f>IF((Dati!$L155+Dati!$D155-Dati!$F155)&gt;0,Dati!K155/(Dati!$L155+Dati!$D155-Dati!$F155),0)</f>
        <v>1.2107725927215793</v>
      </c>
      <c r="E38" s="43">
        <f>IF((Dati!$L155+Dati!$E155-Dati!$G155)&gt;0,Dati!M155/(Dati!$L155+Dati!$E155-Dati!$G155),0)</f>
        <v>1</v>
      </c>
      <c r="F38" s="43">
        <f>IF((Dati!$H155+Dati!$P155)&gt;0,(Dati!N155+Dati!O155)/(Dati!$H155+Dati!$P155),0)</f>
        <v>0.7144318754151706</v>
      </c>
      <c r="G38" s="43">
        <f>IF((Dati!$H155)&gt;0,(Dati!N155/Dati!$H155),0)</f>
        <v>0.6652931860526607</v>
      </c>
      <c r="H38" s="43">
        <f>IF((Dati!$P155)&gt;0,(Dati!O155/Dati!$P155),0)</f>
        <v>0.9630375634063488</v>
      </c>
    </row>
    <row r="39" spans="1:8" ht="25.5" customHeight="1">
      <c r="A39" s="159" t="s">
        <v>558</v>
      </c>
      <c r="B39" s="61" t="s">
        <v>414</v>
      </c>
      <c r="C39" s="48" t="s">
        <v>234</v>
      </c>
      <c r="D39" s="43">
        <f>IF((Dati!$L156+Dati!$D156-Dati!$F156)&gt;0,Dati!K156/(Dati!$L156+Dati!$D156-Dati!$F156),0)</f>
        <v>1.013209506483412</v>
      </c>
      <c r="E39" s="43">
        <f>IF((Dati!$L156+Dati!$E156-Dati!$G156)&gt;0,Dati!M156/(Dati!$L156+Dati!$E156-Dati!$G156),0)</f>
        <v>1</v>
      </c>
      <c r="F39" s="43">
        <f>IF((Dati!$H156+Dati!$P156)&gt;0,(Dati!N156+Dati!O156)/(Dati!$H156+Dati!$P156),0)</f>
        <v>0.488342578941707</v>
      </c>
      <c r="G39" s="43">
        <f>IF((Dati!$H156)&gt;0,(Dati!N156/Dati!$H156),0)</f>
        <v>0.5703334088045933</v>
      </c>
      <c r="H39" s="43">
        <f>IF((Dati!$P156)&gt;0,(Dati!O156/Dati!$P156),0)</f>
        <v>0.35296330822671207</v>
      </c>
    </row>
    <row r="40" spans="1:8" ht="29.25" customHeight="1">
      <c r="A40" s="160" t="s">
        <v>416</v>
      </c>
      <c r="B40" s="161" t="s">
        <v>559</v>
      </c>
      <c r="C40" s="162"/>
      <c r="D40" s="43">
        <f>IF((Dati!$L157+Dati!$D157-Dati!$F157)&gt;0,Dati!K157/(Dati!$L157+Dati!$D157-Dati!$F157),0)</f>
        <v>1.013209506483412</v>
      </c>
      <c r="E40" s="43">
        <f>IF((Dati!$L157+Dati!$E157-Dati!$G157)&gt;0,Dati!M157/(Dati!$L157+Dati!$E157-Dati!$G157),0)</f>
        <v>1</v>
      </c>
      <c r="F40" s="43">
        <f>IF((Dati!$H157+Dati!$P157)&gt;0,(Dati!N157+Dati!O157)/(Dati!$H157+Dati!$P157),0)</f>
        <v>0.488342578941707</v>
      </c>
      <c r="G40" s="43">
        <f>IF((Dati!$H157)&gt;0,(Dati!N157/Dati!$H157),0)</f>
        <v>0.5703334088045933</v>
      </c>
      <c r="H40" s="43">
        <f>IF((Dati!$P157)&gt;0,(Dati!O157/Dati!$P157),0)</f>
        <v>0.35296330822671207</v>
      </c>
    </row>
    <row r="41" spans="1:8" ht="25.5" customHeight="1">
      <c r="A41" s="159" t="s">
        <v>560</v>
      </c>
      <c r="B41" s="61" t="s">
        <v>414</v>
      </c>
      <c r="C41" s="48" t="s">
        <v>238</v>
      </c>
      <c r="D41" s="43">
        <f>IF((Dati!$L158+Dati!$D158-Dati!$F158)&gt;0,Dati!K158/(Dati!$L158+Dati!$D158-Dati!$F158),0)</f>
        <v>0.7049137218240563</v>
      </c>
      <c r="E41" s="43">
        <f>IF((Dati!$L158+Dati!$E158-Dati!$G158)&gt;0,Dati!M158/(Dati!$L158+Dati!$E158-Dati!$G158),0)</f>
        <v>0.8121189760131354</v>
      </c>
      <c r="F41" s="43">
        <f>IF((Dati!$H158+Dati!$P158)&gt;0,(Dati!N158+Dati!O158)/(Dati!$H158+Dati!$P158),0)</f>
        <v>0.883028594366258</v>
      </c>
      <c r="G41" s="43">
        <f>IF((Dati!$H158)&gt;0,(Dati!N158/Dati!$H158),0)</f>
        <v>0.876754002762464</v>
      </c>
      <c r="H41" s="43">
        <f>IF((Dati!$P158)&gt;0,(Dati!O158/Dati!$P158),0)</f>
        <v>1</v>
      </c>
    </row>
    <row r="42" spans="1:8" ht="37.5" customHeight="1">
      <c r="A42" s="160" t="s">
        <v>417</v>
      </c>
      <c r="B42" s="61" t="s">
        <v>408</v>
      </c>
      <c r="C42" s="48" t="s">
        <v>561</v>
      </c>
      <c r="D42" s="43">
        <f>IF((Dati!$L159+Dati!$D159-Dati!$F159)&gt;0,Dati!K159/(Dati!$L159+Dati!$D159-Dati!$F159),0)</f>
        <v>1.089797756628144</v>
      </c>
      <c r="E42" s="43">
        <f>IF((Dati!$L159+Dati!$E159-Dati!$G159)&gt;0,Dati!M159/(Dati!$L159+Dati!$E159-Dati!$G159),0)</f>
        <v>1</v>
      </c>
      <c r="F42" s="43">
        <f>IF((Dati!$H159+Dati!$P159)&gt;0,(Dati!N159+Dati!O159)/(Dati!$H159+Dati!$P159),0)</f>
        <v>0.7075021559077922</v>
      </c>
      <c r="G42" s="43">
        <f>IF((Dati!$H159)&gt;0,(Dati!N159/Dati!$H159),0)</f>
        <v>0.6585808854949138</v>
      </c>
      <c r="H42" s="43">
        <f>IF((Dati!$P159)&gt;0,(Dati!O159/Dati!$P159),0)</f>
        <v>1</v>
      </c>
    </row>
    <row r="43" spans="1:8" ht="40.5" customHeight="1">
      <c r="A43" s="160" t="s">
        <v>417</v>
      </c>
      <c r="B43" s="161" t="s">
        <v>560</v>
      </c>
      <c r="C43" s="162"/>
      <c r="D43" s="43">
        <f>IF((Dati!$L160+Dati!$D160-Dati!$F160)&gt;0,Dati!K160/(Dati!$L160+Dati!$D160-Dati!$F160),0)</f>
        <v>0.7958029402070043</v>
      </c>
      <c r="E43" s="43">
        <f>IF((Dati!$L160+Dati!$E160-Dati!$G160)&gt;0,Dati!M160/(Dati!$L160+Dati!$E160-Dati!$G160),0)</f>
        <v>0.8711260625870904</v>
      </c>
      <c r="F43" s="43">
        <f>IF((Dati!$H160+Dati!$P160)&gt;0,(Dati!N160+Dati!O160)/(Dati!$H160+Dati!$P160),0)</f>
        <v>0.8049207806556908</v>
      </c>
      <c r="G43" s="43">
        <f>IF((Dati!$H160)&gt;0,(Dati!N160/Dati!$H160),0)</f>
        <v>0.7851507672095923</v>
      </c>
      <c r="H43" s="43">
        <f>IF((Dati!$P160)&gt;0,(Dati!O160/Dati!$P160),0)</f>
        <v>1</v>
      </c>
    </row>
    <row r="44" spans="1:8" ht="12.75" customHeight="1">
      <c r="A44" s="159" t="s">
        <v>562</v>
      </c>
      <c r="B44" s="58" t="s">
        <v>396</v>
      </c>
      <c r="C44" s="59" t="s">
        <v>244</v>
      </c>
      <c r="D44" s="43">
        <f>IF((Dati!$L161+Dati!$D161-Dati!$F161)&gt;0,Dati!K161/(Dati!$L161+Dati!$D161-Dati!$F161),0)</f>
        <v>1.0363515772306124</v>
      </c>
      <c r="E44" s="43">
        <f>IF((Dati!$L161+Dati!$E161-Dati!$G161)&gt;0,Dati!M161/(Dati!$L161+Dati!$E161-Dati!$G161),0)</f>
        <v>1</v>
      </c>
      <c r="F44" s="43">
        <f>IF((Dati!$H161+Dati!$P161)&gt;0,(Dati!N161+Dati!O161)/(Dati!$H161+Dati!$P161),0)</f>
        <v>1</v>
      </c>
      <c r="G44" s="43">
        <f>IF((Dati!$H161)&gt;0,(Dati!N161/Dati!$H161),0)</f>
        <v>0</v>
      </c>
      <c r="H44" s="43">
        <f>IF((Dati!$P161)&gt;0,(Dati!O161/Dati!$P161),0)</f>
        <v>1</v>
      </c>
    </row>
    <row r="45" spans="1:8" ht="24.75" customHeight="1">
      <c r="A45" s="160" t="s">
        <v>418</v>
      </c>
      <c r="B45" s="61" t="s">
        <v>408</v>
      </c>
      <c r="C45" s="48" t="s">
        <v>563</v>
      </c>
      <c r="D45" s="43">
        <f>IF((Dati!$L162+Dati!$D162-Dati!$F162)&gt;0,Dati!K162/(Dati!$L162+Dati!$D162-Dati!$F162),0)</f>
        <v>1.6835907346506278</v>
      </c>
      <c r="E45" s="43">
        <f>IF((Dati!$L162+Dati!$E162-Dati!$G162)&gt;0,Dati!M162/(Dati!$L162+Dati!$E162-Dati!$G162),0)</f>
        <v>0.9999999999999998</v>
      </c>
      <c r="F45" s="43">
        <f>IF((Dati!$H162+Dati!$P162)&gt;0,(Dati!N162+Dati!O162)/(Dati!$H162+Dati!$P162),0)</f>
        <v>0.8370333647892988</v>
      </c>
      <c r="G45" s="43">
        <f>IF((Dati!$H162)&gt;0,(Dati!N162/Dati!$H162),0)</f>
        <v>0.8254099929435657</v>
      </c>
      <c r="H45" s="43">
        <f>IF((Dati!$P162)&gt;0,(Dati!O162/Dati!$P162),0)</f>
        <v>1</v>
      </c>
    </row>
    <row r="46" spans="1:8" ht="12" customHeight="1">
      <c r="A46" s="160" t="s">
        <v>418</v>
      </c>
      <c r="B46" s="58" t="s">
        <v>419</v>
      </c>
      <c r="C46" s="59" t="s">
        <v>248</v>
      </c>
      <c r="D46" s="43">
        <f>IF((Dati!$L163+Dati!$D163-Dati!$F163)&gt;0,Dati!K163/(Dati!$L163+Dati!$D163-Dati!$F163),0)</f>
        <v>0.9748434027324017</v>
      </c>
      <c r="E46" s="43">
        <f>IF((Dati!$L163+Dati!$E163-Dati!$G163)&gt;0,Dati!M163/(Dati!$L163+Dati!$E163-Dati!$G163),0)</f>
        <v>0.9668956039599603</v>
      </c>
      <c r="F46" s="43">
        <f>IF((Dati!$H163+Dati!$P163)&gt;0,(Dati!N163+Dati!O163)/(Dati!$H163+Dati!$P163),0)</f>
        <v>0.8009970137420546</v>
      </c>
      <c r="G46" s="43">
        <f>IF((Dati!$H163)&gt;0,(Dati!N163/Dati!$H163),0)</f>
        <v>0.7746536638405098</v>
      </c>
      <c r="H46" s="43">
        <f>IF((Dati!$P163)&gt;0,(Dati!O163/Dati!$P163),0)</f>
        <v>1</v>
      </c>
    </row>
    <row r="47" spans="1:8" ht="12" customHeight="1">
      <c r="A47" s="160" t="s">
        <v>418</v>
      </c>
      <c r="B47" s="58" t="s">
        <v>410</v>
      </c>
      <c r="C47" s="59" t="s">
        <v>250</v>
      </c>
      <c r="D47" s="43">
        <f>IF((Dati!$L164+Dati!$D164-Dati!$F164)&gt;0,Dati!K164/(Dati!$L164+Dati!$D164-Dati!$F164),0)</f>
        <v>1.1899095959847885</v>
      </c>
      <c r="E47" s="43">
        <f>IF((Dati!$L164+Dati!$E164-Dati!$G164)&gt;0,Dati!M164/(Dati!$L164+Dati!$E164-Dati!$G164),0)</f>
        <v>1</v>
      </c>
      <c r="F47" s="43">
        <f>IF((Dati!$H164+Dati!$P164)&gt;0,(Dati!N164+Dati!O164)/(Dati!$H164+Dati!$P164),0)</f>
        <v>0.9142453875264995</v>
      </c>
      <c r="G47" s="43">
        <f>IF((Dati!$H164)&gt;0,(Dati!N164/Dati!$H164),0)</f>
        <v>0.9092057437538017</v>
      </c>
      <c r="H47" s="43">
        <f>IF((Dati!$P164)&gt;0,(Dati!O164/Dati!$P164),0)</f>
        <v>1</v>
      </c>
    </row>
    <row r="48" spans="1:8" ht="45.75" customHeight="1">
      <c r="A48" s="160" t="s">
        <v>418</v>
      </c>
      <c r="B48" s="61" t="s">
        <v>400</v>
      </c>
      <c r="C48" s="48" t="s">
        <v>564</v>
      </c>
      <c r="D48" s="43">
        <f>IF((Dati!$L165+Dati!$D165-Dati!$F165)&gt;0,Dati!K165/(Dati!$L165+Dati!$D165-Dati!$F165),0)</f>
        <v>22.289290322580648</v>
      </c>
      <c r="E48" s="43">
        <f>IF((Dati!$L165+Dati!$E165-Dati!$G165)&gt;0,Dati!M165/(Dati!$L165+Dati!$E165-Dati!$G165),0)</f>
        <v>1</v>
      </c>
      <c r="F48" s="43">
        <f>IF((Dati!$H165+Dati!$P165)&gt;0,(Dati!N165+Dati!O165)/(Dati!$H165+Dati!$P165),0)</f>
        <v>0</v>
      </c>
      <c r="G48" s="43">
        <f>IF((Dati!$H165)&gt;0,(Dati!N165/Dati!$H165),0)</f>
        <v>0</v>
      </c>
      <c r="H48" s="43">
        <f>IF((Dati!$P165)&gt;0,(Dati!O165/Dati!$P165),0)</f>
        <v>0</v>
      </c>
    </row>
    <row r="49" spans="1:8" ht="33.75" customHeight="1">
      <c r="A49" s="160" t="s">
        <v>418</v>
      </c>
      <c r="B49" s="61" t="s">
        <v>420</v>
      </c>
      <c r="C49" s="48" t="s">
        <v>565</v>
      </c>
      <c r="D49" s="43">
        <f>IF((Dati!$L166+Dati!$D166-Dati!$F166)&gt;0,Dati!K166/(Dati!$L166+Dati!$D166-Dati!$F166),0)</f>
        <v>0</v>
      </c>
      <c r="E49" s="43">
        <f>IF((Dati!$L166+Dati!$E166-Dati!$G166)&gt;0,Dati!M166/(Dati!$L166+Dati!$E166-Dati!$G166),0)</f>
        <v>0</v>
      </c>
      <c r="F49" s="43">
        <f>IF((Dati!$H166+Dati!$P166)&gt;0,(Dati!N166+Dati!O166)/(Dati!$H166+Dati!$P166),0)</f>
        <v>0</v>
      </c>
      <c r="G49" s="43">
        <f>IF((Dati!$H166)&gt;0,(Dati!N166/Dati!$H166),0)</f>
        <v>0</v>
      </c>
      <c r="H49" s="43">
        <f>IF((Dati!$P166)&gt;0,(Dati!O166/Dati!$P166),0)</f>
        <v>0</v>
      </c>
    </row>
    <row r="50" spans="1:8" ht="30.75" customHeight="1">
      <c r="A50" s="160" t="s">
        <v>418</v>
      </c>
      <c r="B50" s="61" t="s">
        <v>402</v>
      </c>
      <c r="C50" s="48" t="s">
        <v>566</v>
      </c>
      <c r="D50" s="43">
        <f>IF((Dati!$L167+Dati!$D167-Dati!$F167)&gt;0,Dati!K167/(Dati!$L167+Dati!$D167-Dati!$F167),0)</f>
        <v>0</v>
      </c>
      <c r="E50" s="43">
        <f>IF((Dati!$L167+Dati!$E167-Dati!$G167)&gt;0,Dati!M167/(Dati!$L167+Dati!$E167-Dati!$G167),0)</f>
        <v>0</v>
      </c>
      <c r="F50" s="43">
        <f>IF((Dati!$H167+Dati!$P167)&gt;0,(Dati!N167+Dati!O167)/(Dati!$H167+Dati!$P167),0)</f>
        <v>0</v>
      </c>
      <c r="G50" s="43">
        <f>IF((Dati!$H167)&gt;0,(Dati!N167/Dati!$H167),0)</f>
        <v>0</v>
      </c>
      <c r="H50" s="43">
        <f>IF((Dati!$P167)&gt;0,(Dati!O167/Dati!$P167),0)</f>
        <v>0</v>
      </c>
    </row>
    <row r="51" spans="1:8" ht="30" customHeight="1">
      <c r="A51" s="160" t="s">
        <v>418</v>
      </c>
      <c r="B51" s="61" t="s">
        <v>421</v>
      </c>
      <c r="C51" s="48" t="s">
        <v>567</v>
      </c>
      <c r="D51" s="43">
        <f>IF((Dati!$L168+Dati!$D168-Dati!$F168)&gt;0,Dati!K168/(Dati!$L168+Dati!$D168-Dati!$F168),0)</f>
        <v>1</v>
      </c>
      <c r="E51" s="43">
        <f>IF((Dati!$L168+Dati!$E168-Dati!$G168)&gt;0,Dati!M168/(Dati!$L168+Dati!$E168-Dati!$G168),0)</f>
        <v>1</v>
      </c>
      <c r="F51" s="43">
        <f>IF((Dati!$H168+Dati!$P168)&gt;0,(Dati!N168+Dati!O168)/(Dati!$H168+Dati!$P168),0)</f>
        <v>1</v>
      </c>
      <c r="G51" s="43">
        <f>IF((Dati!$H168)&gt;0,(Dati!N168/Dati!$H168),0)</f>
        <v>0</v>
      </c>
      <c r="H51" s="43">
        <f>IF((Dati!$P168)&gt;0,(Dati!O168/Dati!$P168),0)</f>
        <v>1</v>
      </c>
    </row>
    <row r="52" spans="1:8" ht="47.25" customHeight="1">
      <c r="A52" s="160" t="s">
        <v>418</v>
      </c>
      <c r="B52" s="162" t="s">
        <v>568</v>
      </c>
      <c r="C52" s="162"/>
      <c r="D52" s="43">
        <f>IF((Dati!$L169+Dati!$D169-Dati!$F169)&gt;0,Dati!K169/(Dati!$L169+Dati!$D169-Dati!$F169),0)</f>
        <v>1.068685381755221</v>
      </c>
      <c r="E52" s="43">
        <f>IF((Dati!$L169+Dati!$E169-Dati!$G169)&gt;0,Dati!M169/(Dati!$L169+Dati!$E169-Dati!$G169),0)</f>
        <v>0.9738850603158286</v>
      </c>
      <c r="F52" s="43">
        <f>IF((Dati!$H169+Dati!$P169)&gt;0,(Dati!N169+Dati!O169)/(Dati!$H169+Dati!$P169),0)</f>
        <v>0.812311364858876</v>
      </c>
      <c r="G52" s="43">
        <f>IF((Dati!$H169)&gt;0,(Dati!N169/Dati!$H169),0)</f>
        <v>0.788212993727246</v>
      </c>
      <c r="H52" s="43">
        <f>IF((Dati!$P169)&gt;0,(Dati!O169/Dati!$P169),0)</f>
        <v>1</v>
      </c>
    </row>
    <row r="53" spans="1:8" ht="18.75" customHeight="1">
      <c r="A53" s="159" t="s">
        <v>569</v>
      </c>
      <c r="B53" s="58" t="s">
        <v>396</v>
      </c>
      <c r="C53" s="59" t="s">
        <v>262</v>
      </c>
      <c r="D53" s="43">
        <f>IF((Dati!$L170+Dati!$D170-Dati!$F170)&gt;0,Dati!K170/(Dati!$L170+Dati!$D170-Dati!$F170),0)</f>
        <v>0</v>
      </c>
      <c r="E53" s="43">
        <f>IF((Dati!$L170+Dati!$E170-Dati!$G170)&gt;0,Dati!M170/(Dati!$L170+Dati!$E170-Dati!$G170),0)</f>
        <v>0</v>
      </c>
      <c r="F53" s="43">
        <f>IF((Dati!$H170+Dati!$P170)&gt;0,(Dati!N170+Dati!O170)/(Dati!$H170+Dati!$P170),0)</f>
        <v>0</v>
      </c>
      <c r="G53" s="43">
        <f>IF((Dati!$H170)&gt;0,(Dati!N170/Dati!$H170),0)</f>
        <v>0</v>
      </c>
      <c r="H53" s="43">
        <f>IF((Dati!$P170)&gt;0,(Dati!O170/Dati!$P170),0)</f>
        <v>0</v>
      </c>
    </row>
    <row r="54" spans="1:8" ht="18.75" customHeight="1">
      <c r="A54" s="160" t="s">
        <v>422</v>
      </c>
      <c r="B54" s="58" t="s">
        <v>397</v>
      </c>
      <c r="C54" s="59" t="s">
        <v>264</v>
      </c>
      <c r="D54" s="43">
        <f>IF((Dati!$L171+Dati!$D171-Dati!$F171)&gt;0,Dati!K171/(Dati!$L171+Dati!$D171-Dati!$F171),0)</f>
        <v>1</v>
      </c>
      <c r="E54" s="43">
        <f>IF((Dati!$L171+Dati!$E171-Dati!$G171)&gt;0,Dati!M171/(Dati!$L171+Dati!$E171-Dati!$G171),0)</f>
        <v>1</v>
      </c>
      <c r="F54" s="43">
        <f>IF((Dati!$H171+Dati!$P171)&gt;0,(Dati!N171+Dati!O171)/(Dati!$H171+Dati!$P171),0)</f>
        <v>0.9444446898205906</v>
      </c>
      <c r="G54" s="43">
        <f>IF((Dati!$H171)&gt;0,(Dati!N171/Dati!$H171),0)</f>
        <v>0.9166666666666666</v>
      </c>
      <c r="H54" s="43">
        <f>IF((Dati!$P171)&gt;0,(Dati!O171/Dati!$P171),0)</f>
        <v>1</v>
      </c>
    </row>
    <row r="55" spans="1:8" ht="16.5" customHeight="1">
      <c r="A55" s="160" t="s">
        <v>422</v>
      </c>
      <c r="B55" s="58" t="s">
        <v>419</v>
      </c>
      <c r="C55" s="59" t="s">
        <v>266</v>
      </c>
      <c r="D55" s="43">
        <f>IF((Dati!$L172+Dati!$D172-Dati!$F172)&gt;0,Dati!K172/(Dati!$L172+Dati!$D172-Dati!$F172),0)</f>
        <v>0</v>
      </c>
      <c r="E55" s="43">
        <f>IF((Dati!$L172+Dati!$E172-Dati!$G172)&gt;0,Dati!M172/(Dati!$L172+Dati!$E172-Dati!$G172),0)</f>
        <v>0</v>
      </c>
      <c r="F55" s="43">
        <f>IF((Dati!$H172+Dati!$P172)&gt;0,(Dati!N172+Dati!O172)/(Dati!$H172+Dati!$P172),0)</f>
        <v>0</v>
      </c>
      <c r="G55" s="43">
        <f>IF((Dati!$H172)&gt;0,(Dati!N172/Dati!$H172),0)</f>
        <v>0</v>
      </c>
      <c r="H55" s="43">
        <f>IF((Dati!$P172)&gt;0,(Dati!O172/Dati!$P172),0)</f>
        <v>0</v>
      </c>
    </row>
    <row r="56" spans="1:8" ht="18" customHeight="1">
      <c r="A56" s="160" t="s">
        <v>422</v>
      </c>
      <c r="B56" s="58" t="s">
        <v>410</v>
      </c>
      <c r="C56" s="59" t="s">
        <v>268</v>
      </c>
      <c r="D56" s="43">
        <f>IF((Dati!$L173+Dati!$D173-Dati!$F173)&gt;0,Dati!K173/(Dati!$L173+Dati!$D173-Dati!$F173),0)</f>
        <v>0</v>
      </c>
      <c r="E56" s="43">
        <f>IF((Dati!$L173+Dati!$E173-Dati!$G173)&gt;0,Dati!M173/(Dati!$L173+Dati!$E173-Dati!$G173),0)</f>
        <v>0</v>
      </c>
      <c r="F56" s="43">
        <f>IF((Dati!$H173+Dati!$P173)&gt;0,(Dati!N173+Dati!O173)/(Dati!$H173+Dati!$P173),0)</f>
        <v>0</v>
      </c>
      <c r="G56" s="43">
        <f>IF((Dati!$H173)&gt;0,(Dati!N173/Dati!$H173),0)</f>
        <v>0</v>
      </c>
      <c r="H56" s="43">
        <f>IF((Dati!$P173)&gt;0,(Dati!O173/Dati!$P173),0)</f>
        <v>0</v>
      </c>
    </row>
    <row r="57" spans="1:8" ht="29.25" customHeight="1">
      <c r="A57" s="160" t="s">
        <v>422</v>
      </c>
      <c r="B57" s="63" t="s">
        <v>411</v>
      </c>
      <c r="C57" s="48" t="s">
        <v>270</v>
      </c>
      <c r="D57" s="43">
        <f>IF((Dati!$L174+Dati!$D174-Dati!$F174)&gt;0,Dati!K174/(Dati!$L174+Dati!$D174-Dati!$F174),0)</f>
        <v>0.6649634422994939</v>
      </c>
      <c r="E57" s="43">
        <f>IF((Dati!$L174+Dati!$E174-Dati!$G174)&gt;0,Dati!M174/(Dati!$L174+Dati!$E174-Dati!$G174),0)</f>
        <v>0.7055439884707535</v>
      </c>
      <c r="F57" s="43">
        <f>IF((Dati!$H174+Dati!$P174)&gt;0,(Dati!N174+Dati!O174)/(Dati!$H174+Dati!$P174),0)</f>
        <v>0.7676931813398967</v>
      </c>
      <c r="G57" s="43">
        <f>IF((Dati!$H174)&gt;0,(Dati!N174/Dati!$H174),0)</f>
        <v>0.7307062169002081</v>
      </c>
      <c r="H57" s="43">
        <f>IF((Dati!$P174)&gt;0,(Dati!O174/Dati!$P174),0)</f>
        <v>0.9869745605791976</v>
      </c>
    </row>
    <row r="58" spans="1:8" ht="32.25" customHeight="1">
      <c r="A58" s="160" t="s">
        <v>422</v>
      </c>
      <c r="B58" s="173" t="s">
        <v>570</v>
      </c>
      <c r="C58" s="174"/>
      <c r="D58" s="43">
        <f>IF((Dati!$L175+Dati!$D175-Dati!$F175)&gt;0,Dati!K175/(Dati!$L175+Dati!$D175-Dati!$F175),0)</f>
        <v>0.6763098625502383</v>
      </c>
      <c r="E58" s="43">
        <f>IF((Dati!$L175+Dati!$E175-Dati!$G175)&gt;0,Dati!M175/(Dati!$L175+Dati!$E175-Dati!$G175),0)</f>
        <v>0.7132940927843161</v>
      </c>
      <c r="F58" s="43">
        <f>IF((Dati!$H175+Dati!$P175)&gt;0,(Dati!N175+Dati!O175)/(Dati!$H175+Dati!$P175),0)</f>
        <v>0.7746872355359641</v>
      </c>
      <c r="G58" s="43">
        <f>IF((Dati!$H175)&gt;0,(Dati!N175/Dati!$H175),0)</f>
        <v>0.736489828646232</v>
      </c>
      <c r="H58" s="43">
        <f>IF((Dati!$P175)&gt;0,(Dati!O175/Dati!$P175),0)</f>
        <v>0.9881062988807895</v>
      </c>
    </row>
    <row r="59" spans="1:8" ht="12.75" customHeight="1">
      <c r="A59" s="159" t="s">
        <v>571</v>
      </c>
      <c r="B59" s="58" t="s">
        <v>396</v>
      </c>
      <c r="C59" s="59" t="s">
        <v>273</v>
      </c>
      <c r="D59" s="43">
        <f>IF((Dati!$L176+Dati!$D176-Dati!$F176)&gt;0,Dati!K176/(Dati!$L176+Dati!$D176-Dati!$F176),0)</f>
        <v>1</v>
      </c>
      <c r="E59" s="43">
        <f>IF((Dati!$L176+Dati!$E176-Dati!$G176)&gt;0,Dati!M176/(Dati!$L176+Dati!$E176-Dati!$G176),0)</f>
        <v>1</v>
      </c>
      <c r="F59" s="43">
        <f>IF((Dati!$H176+Dati!$P176)&gt;0,(Dati!N176+Dati!O176)/(Dati!$H176+Dati!$P176),0)</f>
        <v>0.7141112711764734</v>
      </c>
      <c r="G59" s="43">
        <f>IF((Dati!$H176)&gt;0,(Dati!N176/Dati!$H176),0)</f>
        <v>0.7141112711764734</v>
      </c>
      <c r="H59" s="43">
        <f>IF((Dati!$P176)&gt;0,(Dati!O176/Dati!$P176),0)</f>
        <v>0</v>
      </c>
    </row>
    <row r="60" spans="1:8" ht="24.75" customHeight="1">
      <c r="A60" s="160" t="s">
        <v>423</v>
      </c>
      <c r="B60" s="61" t="s">
        <v>408</v>
      </c>
      <c r="C60" s="48" t="s">
        <v>572</v>
      </c>
      <c r="D60" s="43">
        <f>IF((Dati!$L177+Dati!$D177-Dati!$F177)&gt;0,Dati!K177/(Dati!$L177+Dati!$D177-Dati!$F177),0)</f>
        <v>0</v>
      </c>
      <c r="E60" s="43">
        <f>IF((Dati!$L177+Dati!$E177-Dati!$G177)&gt;0,Dati!M177/(Dati!$L177+Dati!$E177-Dati!$G177),0)</f>
        <v>0</v>
      </c>
      <c r="F60" s="43">
        <f>IF((Dati!$H177+Dati!$P177)&gt;0,(Dati!N177+Dati!O177)/(Dati!$H177+Dati!$P177),0)</f>
        <v>0</v>
      </c>
      <c r="G60" s="43">
        <f>IF((Dati!$H177)&gt;0,(Dati!N177/Dati!$H177),0)</f>
        <v>0</v>
      </c>
      <c r="H60" s="43">
        <f>IF((Dati!$P177)&gt;0,(Dati!O177/Dati!$P177),0)</f>
        <v>0</v>
      </c>
    </row>
    <row r="61" spans="1:8" ht="28.5" customHeight="1">
      <c r="A61" s="160" t="s">
        <v>423</v>
      </c>
      <c r="B61" s="161" t="s">
        <v>573</v>
      </c>
      <c r="C61" s="162"/>
      <c r="D61" s="43">
        <f>IF((Dati!$L178+Dati!$D178-Dati!$F178)&gt;0,Dati!K178/(Dati!$L178+Dati!$D178-Dati!$F178),0)</f>
        <v>1</v>
      </c>
      <c r="E61" s="43">
        <f>IF((Dati!$L178+Dati!$E178-Dati!$G178)&gt;0,Dati!M178/(Dati!$L178+Dati!$E178-Dati!$G178),0)</f>
        <v>1</v>
      </c>
      <c r="F61" s="43">
        <f>IF((Dati!$H178+Dati!$P178)&gt;0,(Dati!N178+Dati!O178)/(Dati!$H178+Dati!$P178),0)</f>
        <v>0.7141112711764734</v>
      </c>
      <c r="G61" s="43">
        <f>IF((Dati!$H178)&gt;0,(Dati!N178/Dati!$H178),0)</f>
        <v>0.7141112711764734</v>
      </c>
      <c r="H61" s="43">
        <f>IF((Dati!$P178)&gt;0,(Dati!O178/Dati!$P178),0)</f>
        <v>0</v>
      </c>
    </row>
    <row r="62" spans="1:8" ht="30.75" customHeight="1">
      <c r="A62" s="159" t="s">
        <v>574</v>
      </c>
      <c r="B62" s="61" t="s">
        <v>414</v>
      </c>
      <c r="C62" s="48" t="s">
        <v>278</v>
      </c>
      <c r="D62" s="43">
        <f>IF((Dati!$L179+Dati!$D179-Dati!$F179)&gt;0,Dati!K179/(Dati!$L179+Dati!$D179-Dati!$F179),0)</f>
        <v>1.0771757993674735</v>
      </c>
      <c r="E62" s="43">
        <f>IF((Dati!$L179+Dati!$E179-Dati!$G179)&gt;0,Dati!M179/(Dati!$L179+Dati!$E179-Dati!$G179),0)</f>
        <v>1.0000000000000002</v>
      </c>
      <c r="F62" s="43">
        <f>IF((Dati!$H179+Dati!$P179)&gt;0,(Dati!N179+Dati!O179)/(Dati!$H179+Dati!$P179),0)</f>
        <v>0.8957350085956992</v>
      </c>
      <c r="G62" s="43">
        <f>IF((Dati!$H179)&gt;0,(Dati!N179/Dati!$H179),0)</f>
        <v>0.8772360690395148</v>
      </c>
      <c r="H62" s="43">
        <f>IF((Dati!$P179)&gt;0,(Dati!O179/Dati!$P179),0)</f>
        <v>1</v>
      </c>
    </row>
    <row r="63" spans="1:8" ht="24.75" customHeight="1">
      <c r="A63" s="160" t="s">
        <v>424</v>
      </c>
      <c r="B63" s="58" t="s">
        <v>397</v>
      </c>
      <c r="C63" s="59" t="s">
        <v>280</v>
      </c>
      <c r="D63" s="43">
        <f>IF((Dati!$L180+Dati!$D180-Dati!$F180)&gt;0,Dati!K180/(Dati!$L180+Dati!$D180-Dati!$F180),0)</f>
        <v>1.1524551325958645</v>
      </c>
      <c r="E63" s="43">
        <f>IF((Dati!$L180+Dati!$E180-Dati!$G180)&gt;0,Dati!M180/(Dati!$L180+Dati!$E180-Dati!$G180),0)</f>
        <v>1</v>
      </c>
      <c r="F63" s="43">
        <f>IF((Dati!$H180+Dati!$P180)&gt;0,(Dati!N180+Dati!O180)/(Dati!$H180+Dati!$P180),0)</f>
        <v>0.7884056773530167</v>
      </c>
      <c r="G63" s="43">
        <f>IF((Dati!$H180)&gt;0,(Dati!N180/Dati!$H180),0)</f>
        <v>0.7869681760622613</v>
      </c>
      <c r="H63" s="43">
        <f>IF((Dati!$P180)&gt;0,(Dati!O180/Dati!$P180),0)</f>
        <v>1</v>
      </c>
    </row>
    <row r="64" spans="1:8" ht="21.75" customHeight="1">
      <c r="A64" s="160" t="s">
        <v>424</v>
      </c>
      <c r="B64" s="58" t="s">
        <v>419</v>
      </c>
      <c r="C64" s="59" t="s">
        <v>282</v>
      </c>
      <c r="D64" s="43">
        <f>IF((Dati!$L181+Dati!$D181-Dati!$F181)&gt;0,Dati!K181/(Dati!$L181+Dati!$D181-Dati!$F181),0)</f>
        <v>1.1555733080579338</v>
      </c>
      <c r="E64" s="43">
        <f>IF((Dati!$L181+Dati!$E181-Dati!$G181)&gt;0,Dati!M181/(Dati!$L181+Dati!$E181-Dati!$G181),0)</f>
        <v>1</v>
      </c>
      <c r="F64" s="43">
        <f>IF((Dati!$H181+Dati!$P181)&gt;0,(Dati!N181+Dati!O181)/(Dati!$H181+Dati!$P181),0)</f>
        <v>0.7829187843561689</v>
      </c>
      <c r="G64" s="43">
        <f>IF((Dati!$H181)&gt;0,(Dati!N181/Dati!$H181),0)</f>
        <v>0.7821904358719979</v>
      </c>
      <c r="H64" s="43">
        <f>IF((Dati!$P181)&gt;0,(Dati!O181/Dati!$P181),0)</f>
        <v>0.7954073042008649</v>
      </c>
    </row>
    <row r="65" spans="1:8" ht="30" customHeight="1">
      <c r="A65" s="160" t="s">
        <v>424</v>
      </c>
      <c r="B65" s="61" t="s">
        <v>399</v>
      </c>
      <c r="C65" s="48" t="s">
        <v>575</v>
      </c>
      <c r="D65" s="43">
        <f>IF((Dati!$L182+Dati!$D182-Dati!$F182)&gt;0,Dati!K182/(Dati!$L182+Dati!$D182-Dati!$F182),0)</f>
        <v>1.0821906200889966</v>
      </c>
      <c r="E65" s="43">
        <f>IF((Dati!$L182+Dati!$E182-Dati!$G182)&gt;0,Dati!M182/(Dati!$L182+Dati!$E182-Dati!$G182),0)</f>
        <v>1</v>
      </c>
      <c r="F65" s="43">
        <f>IF((Dati!$H182+Dati!$P182)&gt;0,(Dati!N182+Dati!O182)/(Dati!$H182+Dati!$P182),0)</f>
        <v>0.8575559103484898</v>
      </c>
      <c r="G65" s="43">
        <f>IF((Dati!$H182)&gt;0,(Dati!N182/Dati!$H182),0)</f>
        <v>0.8552649563791723</v>
      </c>
      <c r="H65" s="43">
        <f>IF((Dati!$P182)&gt;0,(Dati!O182/Dati!$P182),0)</f>
        <v>1</v>
      </c>
    </row>
    <row r="66" spans="1:8" ht="22.5" customHeight="1">
      <c r="A66" s="160" t="s">
        <v>424</v>
      </c>
      <c r="B66" s="58" t="s">
        <v>411</v>
      </c>
      <c r="C66" s="59" t="s">
        <v>286</v>
      </c>
      <c r="D66" s="43">
        <f>IF((Dati!$L183+Dati!$D183-Dati!$F183)&gt;0,Dati!K183/(Dati!$L183+Dati!$D183-Dati!$F183),0)</f>
        <v>0.4829295154185022</v>
      </c>
      <c r="E66" s="43">
        <f>IF((Dati!$L183+Dati!$E183-Dati!$G183)&gt;0,Dati!M183/(Dati!$L183+Dati!$E183-Dati!$G183),0)</f>
        <v>1</v>
      </c>
      <c r="F66" s="43">
        <f>IF((Dati!$H183+Dati!$P183)&gt;0,(Dati!N183+Dati!O183)/(Dati!$H183+Dati!$P183),0)</f>
        <v>0.9914643077829706</v>
      </c>
      <c r="G66" s="43">
        <f>IF((Dati!$H183)&gt;0,(Dati!N183/Dati!$H183),0)</f>
        <v>0.9852741655851359</v>
      </c>
      <c r="H66" s="43">
        <f>IF((Dati!$P183)&gt;0,(Dati!O183/Dati!$P183),0)</f>
        <v>0.9954869776913536</v>
      </c>
    </row>
    <row r="67" spans="1:8" ht="29.25" customHeight="1">
      <c r="A67" s="160" t="s">
        <v>424</v>
      </c>
      <c r="B67" s="61" t="s">
        <v>420</v>
      </c>
      <c r="C67" s="48" t="s">
        <v>288</v>
      </c>
      <c r="D67" s="43">
        <f>IF((Dati!$L184+Dati!$D184-Dati!$F184)&gt;0,Dati!K184/(Dati!$L184+Dati!$D184-Dati!$F184),0)</f>
        <v>0</v>
      </c>
      <c r="E67" s="43">
        <f>IF((Dati!$L184+Dati!$E184-Dati!$G184)&gt;0,Dati!M184/(Dati!$L184+Dati!$E184-Dati!$G184),0)</f>
        <v>1</v>
      </c>
      <c r="F67" s="43">
        <f>IF((Dati!$H184+Dati!$P184)&gt;0,(Dati!N184+Dati!O184)/(Dati!$H184+Dati!$P184),0)</f>
        <v>1</v>
      </c>
      <c r="G67" s="43">
        <f>IF((Dati!$H184)&gt;0,(Dati!N184/Dati!$H184),0)</f>
        <v>1</v>
      </c>
      <c r="H67" s="43">
        <f>IF((Dati!$P184)&gt;0,(Dati!O184/Dati!$P184),0)</f>
        <v>0</v>
      </c>
    </row>
    <row r="68" spans="1:8" ht="44.25" customHeight="1">
      <c r="A68" s="160" t="s">
        <v>424</v>
      </c>
      <c r="B68" s="61" t="s">
        <v>402</v>
      </c>
      <c r="C68" s="48" t="s">
        <v>539</v>
      </c>
      <c r="D68" s="43">
        <f>IF((Dati!$L185+Dati!$D185-Dati!$F185)&gt;0,Dati!K185/(Dati!$L185+Dati!$D185-Dati!$F185),0)</f>
        <v>1.406301136810132</v>
      </c>
      <c r="E68" s="43">
        <f>IF((Dati!$L185+Dati!$E185-Dati!$G185)&gt;0,Dati!M185/(Dati!$L185+Dati!$E185-Dati!$G185),0)</f>
        <v>1</v>
      </c>
      <c r="F68" s="43">
        <f>IF((Dati!$H185+Dati!$P185)&gt;0,(Dati!N185+Dati!O185)/(Dati!$H185+Dati!$P185),0)</f>
        <v>0.7486247955365182</v>
      </c>
      <c r="G68" s="43">
        <f>IF((Dati!$H185)&gt;0,(Dati!N185/Dati!$H185),0)</f>
        <v>0.7457246267339258</v>
      </c>
      <c r="H68" s="43">
        <f>IF((Dati!$P185)&gt;0,(Dati!O185/Dati!$P185),0)</f>
        <v>1</v>
      </c>
    </row>
    <row r="69" spans="1:8" ht="30.75" customHeight="1">
      <c r="A69" s="160" t="s">
        <v>424</v>
      </c>
      <c r="B69" s="61" t="s">
        <v>421</v>
      </c>
      <c r="C69" s="48" t="s">
        <v>292</v>
      </c>
      <c r="D69" s="43">
        <f>IF((Dati!$L186+Dati!$D186-Dati!$F186)&gt;0,Dati!K186/(Dati!$L186+Dati!$D186-Dati!$F186),0)</f>
        <v>0.9430967812494303</v>
      </c>
      <c r="E69" s="43">
        <f>IF((Dati!$L186+Dati!$E186-Dati!$G186)&gt;0,Dati!M186/(Dati!$L186+Dati!$E186-Dati!$G186),0)</f>
        <v>1</v>
      </c>
      <c r="F69" s="43">
        <f>IF((Dati!$H186+Dati!$P186)&gt;0,(Dati!N186+Dati!O186)/(Dati!$H186+Dati!$P186),0)</f>
        <v>0.313197589921899</v>
      </c>
      <c r="G69" s="43">
        <f>IF((Dati!$H186)&gt;0,(Dati!N186/Dati!$H186),0)</f>
        <v>0.1975816100755816</v>
      </c>
      <c r="H69" s="43">
        <f>IF((Dati!$P186)&gt;0,(Dati!O186/Dati!$P186),0)</f>
        <v>1</v>
      </c>
    </row>
    <row r="70" spans="1:8" ht="30.75" customHeight="1">
      <c r="A70" s="160" t="s">
        <v>424</v>
      </c>
      <c r="B70" s="61" t="s">
        <v>404</v>
      </c>
      <c r="C70" s="48" t="s">
        <v>294</v>
      </c>
      <c r="D70" s="43">
        <f>IF((Dati!$L187+Dati!$D187-Dati!$F187)&gt;0,Dati!K187/(Dati!$L187+Dati!$D187-Dati!$F187),0)</f>
        <v>0.7495250786616379</v>
      </c>
      <c r="E70" s="43">
        <f>IF((Dati!$L187+Dati!$E187-Dati!$G187)&gt;0,Dati!M187/(Dati!$L187+Dati!$E187-Dati!$G187),0)</f>
        <v>0.8610811804987664</v>
      </c>
      <c r="F70" s="43">
        <f>IF((Dati!$H187+Dati!$P187)&gt;0,(Dati!N187+Dati!O187)/(Dati!$H187+Dati!$P187),0)</f>
        <v>0.8090083874925285</v>
      </c>
      <c r="G70" s="43">
        <f>IF((Dati!$H187)&gt;0,(Dati!N187/Dati!$H187),0)</f>
        <v>0.8038371957588946</v>
      </c>
      <c r="H70" s="43">
        <f>IF((Dati!$P187)&gt;0,(Dati!O187/Dati!$P187),0)</f>
        <v>0.8767273567111898</v>
      </c>
    </row>
    <row r="71" spans="1:8" ht="43.5" customHeight="1">
      <c r="A71" s="160" t="s">
        <v>424</v>
      </c>
      <c r="B71" s="161" t="s">
        <v>576</v>
      </c>
      <c r="C71" s="162"/>
      <c r="D71" s="43">
        <f>IF((Dati!$L188+Dati!$D188-Dati!$F188)&gt;0,Dati!K188/(Dati!$L188+Dati!$D188-Dati!$F188),0)</f>
        <v>1.1039423540626292</v>
      </c>
      <c r="E71" s="43">
        <f>IF((Dati!$L188+Dati!$E188-Dati!$G188)&gt;0,Dati!M188/(Dati!$L188+Dati!$E188-Dati!$G188),0)</f>
        <v>0.9706644798839724</v>
      </c>
      <c r="F71" s="43">
        <f>IF((Dati!$H188+Dati!$P188)&gt;0,(Dati!N188+Dati!O188)/(Dati!$H188+Dati!$P188),0)</f>
        <v>0.7970841282733682</v>
      </c>
      <c r="G71" s="43">
        <f>IF((Dati!$H188)&gt;0,(Dati!N188/Dati!$H188),0)</f>
        <v>0.7845523546163248</v>
      </c>
      <c r="H71" s="43">
        <f>IF((Dati!$P188)&gt;0,(Dati!O188/Dati!$P188),0)</f>
        <v>0.9587279479255969</v>
      </c>
    </row>
    <row r="72" spans="1:8" ht="57.75" customHeight="1">
      <c r="A72" s="154" t="s">
        <v>577</v>
      </c>
      <c r="B72" s="61" t="s">
        <v>414</v>
      </c>
      <c r="C72" s="48" t="s">
        <v>298</v>
      </c>
      <c r="D72" s="43">
        <f>IF((Dati!$L189+Dati!$D189-Dati!$F189)&gt;0,Dati!K189/(Dati!$L189+Dati!$D189-Dati!$F189),0)</f>
        <v>0</v>
      </c>
      <c r="E72" s="43">
        <f>IF((Dati!$L189+Dati!$E189-Dati!$G189)&gt;0,Dati!M189/(Dati!$L189+Dati!$E189-Dati!$G189),0)</f>
        <v>0</v>
      </c>
      <c r="F72" s="43">
        <f>IF((Dati!$H189+Dati!$P189)&gt;0,(Dati!N189+Dati!O189)/(Dati!$H189+Dati!$P189),0)</f>
        <v>0</v>
      </c>
      <c r="G72" s="43">
        <f>IF((Dati!$H189)&gt;0,(Dati!N189/Dati!$H189),0)</f>
        <v>0</v>
      </c>
      <c r="H72" s="43">
        <f>IF((Dati!$P189)&gt;0,(Dati!O189/Dati!$P189),0)</f>
        <v>0</v>
      </c>
    </row>
    <row r="73" spans="1:8" ht="58.5" customHeight="1">
      <c r="A73" s="171" t="s">
        <v>425</v>
      </c>
      <c r="B73" s="61" t="s">
        <v>408</v>
      </c>
      <c r="C73" s="48" t="s">
        <v>578</v>
      </c>
      <c r="D73" s="43">
        <f>IF((Dati!$L190+Dati!$D190-Dati!$F190)&gt;0,Dati!K190/(Dati!$L190+Dati!$D190-Dati!$F190),0)</f>
        <v>0</v>
      </c>
      <c r="E73" s="43">
        <f>IF((Dati!$L190+Dati!$E190-Dati!$G190)&gt;0,Dati!M190/(Dati!$L190+Dati!$E190-Dati!$G190),0)</f>
        <v>0</v>
      </c>
      <c r="F73" s="43">
        <f>IF((Dati!$H190+Dati!$P190)&gt;0,(Dati!N190+Dati!O190)/(Dati!$H190+Dati!$P190),0)</f>
        <v>0</v>
      </c>
      <c r="G73" s="43">
        <f>IF((Dati!$H190)&gt;0,(Dati!N190/Dati!$H190),0)</f>
        <v>0</v>
      </c>
      <c r="H73" s="43">
        <f>IF((Dati!$P190)&gt;0,(Dati!O190/Dati!$P190),0)</f>
        <v>0</v>
      </c>
    </row>
    <row r="74" spans="1:8" ht="57" customHeight="1">
      <c r="A74" s="171" t="s">
        <v>425</v>
      </c>
      <c r="B74" s="61" t="s">
        <v>398</v>
      </c>
      <c r="C74" s="48" t="s">
        <v>579</v>
      </c>
      <c r="D74" s="43">
        <f>IF((Dati!$L191+Dati!$D191-Dati!$F191)&gt;0,Dati!K191/(Dati!$L191+Dati!$D191-Dati!$F191),0)</f>
        <v>0</v>
      </c>
      <c r="E74" s="43">
        <f>IF((Dati!$L191+Dati!$E191-Dati!$G191)&gt;0,Dati!M191/(Dati!$L191+Dati!$E191-Dati!$G191),0)</f>
        <v>0</v>
      </c>
      <c r="F74" s="43">
        <f>IF((Dati!$H191+Dati!$P191)&gt;0,(Dati!N191+Dati!O191)/(Dati!$H191+Dati!$P191),0)</f>
        <v>0</v>
      </c>
      <c r="G74" s="43">
        <f>IF((Dati!$H191)&gt;0,(Dati!N191/Dati!$H191),0)</f>
        <v>0</v>
      </c>
      <c r="H74" s="43">
        <f>IF((Dati!$P191)&gt;0,(Dati!O191/Dati!$P191),0)</f>
        <v>0</v>
      </c>
    </row>
    <row r="75" spans="1:8" ht="46.5" customHeight="1">
      <c r="A75" s="171" t="s">
        <v>425</v>
      </c>
      <c r="B75" s="61" t="s">
        <v>399</v>
      </c>
      <c r="C75" s="48" t="s">
        <v>580</v>
      </c>
      <c r="D75" s="43">
        <f>IF((Dati!$L192+Dati!$D192-Dati!$F192)&gt;0,Dati!K192/(Dati!$L192+Dati!$D192-Dati!$F192),0)</f>
        <v>0</v>
      </c>
      <c r="E75" s="43">
        <f>IF((Dati!$L192+Dati!$E192-Dati!$G192)&gt;0,Dati!M192/(Dati!$L192+Dati!$E192-Dati!$G192),0)</f>
        <v>0</v>
      </c>
      <c r="F75" s="43">
        <f>IF((Dati!$H192+Dati!$P192)&gt;0,(Dati!N192+Dati!O192)/(Dati!$H192+Dati!$P192),0)</f>
        <v>0</v>
      </c>
      <c r="G75" s="43">
        <f>IF((Dati!$H192)&gt;0,(Dati!N192/Dati!$H192),0)</f>
        <v>0</v>
      </c>
      <c r="H75" s="43">
        <f>IF((Dati!$P192)&gt;0,(Dati!O192/Dati!$P192),0)</f>
        <v>0</v>
      </c>
    </row>
    <row r="76" spans="1:8" ht="34.5" customHeight="1">
      <c r="A76" s="171" t="s">
        <v>425</v>
      </c>
      <c r="B76" s="61" t="s">
        <v>400</v>
      </c>
      <c r="C76" s="48" t="s">
        <v>581</v>
      </c>
      <c r="D76" s="43">
        <f>IF((Dati!$L193+Dati!$D193-Dati!$F193)&gt;0,Dati!K193/(Dati!$L193+Dati!$D193-Dati!$F193),0)</f>
        <v>0</v>
      </c>
      <c r="E76" s="43">
        <f>IF((Dati!$L193+Dati!$E193-Dati!$G193)&gt;0,Dati!M193/(Dati!$L193+Dati!$E193-Dati!$G193),0)</f>
        <v>0</v>
      </c>
      <c r="F76" s="43">
        <f>IF((Dati!$H193+Dati!$P193)&gt;0,(Dati!N193+Dati!O193)/(Dati!$H193+Dati!$P193),0)</f>
        <v>0</v>
      </c>
      <c r="G76" s="43">
        <f>IF((Dati!$H193)&gt;0,(Dati!N193/Dati!$H193),0)</f>
        <v>0</v>
      </c>
      <c r="H76" s="43">
        <f>IF((Dati!$P193)&gt;0,(Dati!O193/Dati!$P193),0)</f>
        <v>0</v>
      </c>
    </row>
    <row r="77" spans="1:8" ht="42" customHeight="1">
      <c r="A77" s="171" t="s">
        <v>425</v>
      </c>
      <c r="B77" s="61" t="s">
        <v>420</v>
      </c>
      <c r="C77" s="48" t="s">
        <v>308</v>
      </c>
      <c r="D77" s="43">
        <f>IF((Dati!$L194+Dati!$D194-Dati!$F194)&gt;0,Dati!K194/(Dati!$L194+Dati!$D194-Dati!$F194),0)</f>
        <v>0</v>
      </c>
      <c r="E77" s="43">
        <f>IF((Dati!$L194+Dati!$E194-Dati!$G194)&gt;0,Dati!M194/(Dati!$L194+Dati!$E194-Dati!$G194),0)</f>
        <v>0</v>
      </c>
      <c r="F77" s="43">
        <f>IF((Dati!$H194+Dati!$P194)&gt;0,(Dati!N194+Dati!O194)/(Dati!$H194+Dati!$P194),0)</f>
        <v>0</v>
      </c>
      <c r="G77" s="43">
        <f>IF((Dati!$H194)&gt;0,(Dati!N194/Dati!$H194),0)</f>
        <v>0</v>
      </c>
      <c r="H77" s="43">
        <f>IF((Dati!$P194)&gt;0,(Dati!O194/Dati!$P194),0)</f>
        <v>0</v>
      </c>
    </row>
    <row r="78" spans="1:8" ht="30.75" customHeight="1">
      <c r="A78" s="169"/>
      <c r="B78" s="61" t="s">
        <v>402</v>
      </c>
      <c r="C78" s="48" t="s">
        <v>582</v>
      </c>
      <c r="D78" s="43">
        <f>IF((Dati!$L195+Dati!$D195-Dati!$F195)&gt;0,Dati!K195/(Dati!$L195+Dati!$D195-Dati!$F195),0)</f>
        <v>0</v>
      </c>
      <c r="E78" s="43">
        <f>IF((Dati!$L195+Dati!$E195-Dati!$G195)&gt;0,Dati!M195/(Dati!$L195+Dati!$E195-Dati!$G195),0)</f>
        <v>0</v>
      </c>
      <c r="F78" s="43">
        <f>IF((Dati!$H195+Dati!$P195)&gt;0,(Dati!N195+Dati!O195)/(Dati!$H195+Dati!$P195),0)</f>
        <v>0</v>
      </c>
      <c r="G78" s="43">
        <f>IF((Dati!$H195)&gt;0,(Dati!N195/Dati!$H195),0)</f>
        <v>0</v>
      </c>
      <c r="H78" s="43">
        <f>IF((Dati!$P195)&gt;0,(Dati!O195/Dati!$P195),0)</f>
        <v>0</v>
      </c>
    </row>
    <row r="79" spans="1:8" ht="36" customHeight="1">
      <c r="A79" s="170"/>
      <c r="B79" s="161" t="s">
        <v>583</v>
      </c>
      <c r="C79" s="162"/>
      <c r="D79" s="43">
        <f>IF((Dati!$L196+Dati!$D196-Dati!$F196)&gt;0,Dati!K196/(Dati!$L196+Dati!$D196-Dati!$F196),0)</f>
        <v>0</v>
      </c>
      <c r="E79" s="43">
        <f>IF((Dati!$L196+Dati!$E196-Dati!$G196)&gt;0,Dati!M196/(Dati!$L196+Dati!$E196-Dati!$G196),0)</f>
        <v>0</v>
      </c>
      <c r="F79" s="43">
        <f>IF((Dati!$H196+Dati!$P196)&gt;0,(Dati!N196+Dati!O196)/(Dati!$H196+Dati!$P196),0)</f>
        <v>0</v>
      </c>
      <c r="G79" s="43">
        <f>IF((Dati!$H196)&gt;0,(Dati!N196/Dati!$H196),0)</f>
        <v>0</v>
      </c>
      <c r="H79" s="43">
        <f>IF((Dati!$P196)&gt;0,(Dati!O196/Dati!$P196),0)</f>
        <v>0</v>
      </c>
    </row>
    <row r="80" spans="1:8" ht="24.75" customHeight="1">
      <c r="A80" s="172" t="s">
        <v>426</v>
      </c>
      <c r="B80" s="61" t="s">
        <v>414</v>
      </c>
      <c r="C80" s="48" t="s">
        <v>314</v>
      </c>
      <c r="D80" s="43">
        <f>IF((Dati!$L197+Dati!$D197-Dati!$F197)&gt;0,Dati!K197/(Dati!$L197+Dati!$D197-Dati!$F197),0)</f>
        <v>0</v>
      </c>
      <c r="E80" s="43">
        <f>IF((Dati!$L197+Dati!$E197-Dati!$G197)&gt;0,Dati!M197/(Dati!$L197+Dati!$E197-Dati!$G197),0)</f>
        <v>0</v>
      </c>
      <c r="F80" s="43">
        <f>IF((Dati!$H197+Dati!$P197)&gt;0,(Dati!N197+Dati!O197)/(Dati!$H197+Dati!$P197),0)</f>
        <v>0</v>
      </c>
      <c r="G80" s="43">
        <f>IF((Dati!$H197)&gt;0,(Dati!N197/Dati!$H197),0)</f>
        <v>0</v>
      </c>
      <c r="H80" s="43">
        <f>IF((Dati!$P197)&gt;0,(Dati!O197/Dati!$P197),0)</f>
        <v>0</v>
      </c>
    </row>
    <row r="81" spans="1:8" ht="36" customHeight="1">
      <c r="A81" s="169"/>
      <c r="B81" s="61" t="s">
        <v>408</v>
      </c>
      <c r="C81" s="48" t="s">
        <v>316</v>
      </c>
      <c r="D81" s="43">
        <f>IF((Dati!$L198+Dati!$D198-Dati!$F198)&gt;0,Dati!K198/(Dati!$L198+Dati!$D198-Dati!$F198),0)</f>
        <v>1.451696305511343</v>
      </c>
      <c r="E81" s="43">
        <f>IF((Dati!$L198+Dati!$E198-Dati!$G198)&gt;0,Dati!M198/(Dati!$L198+Dati!$E198-Dati!$G198),0)</f>
        <v>1</v>
      </c>
      <c r="F81" s="43">
        <f>IF((Dati!$H198+Dati!$P198)&gt;0,(Dati!N198+Dati!O198)/(Dati!$H198+Dati!$P198),0)</f>
        <v>0.48684610234881764</v>
      </c>
      <c r="G81" s="43">
        <f>IF((Dati!$H198)&gt;0,(Dati!N198/Dati!$H198),0)</f>
        <v>0.4661955409557112</v>
      </c>
      <c r="H81" s="43">
        <f>IF((Dati!$P198)&gt;0,(Dati!O198/Dati!$P198),0)</f>
        <v>0.8817550157269027</v>
      </c>
    </row>
    <row r="82" spans="1:8" ht="27.75" customHeight="1">
      <c r="A82" s="169"/>
      <c r="B82" s="61" t="s">
        <v>398</v>
      </c>
      <c r="C82" s="48" t="s">
        <v>318</v>
      </c>
      <c r="D82" s="43">
        <f>IF((Dati!$L199+Dati!$D199-Dati!$F199)&gt;0,Dati!K199/(Dati!$L199+Dati!$D199-Dati!$F199),0)</f>
        <v>0</v>
      </c>
      <c r="E82" s="43">
        <f>IF((Dati!$L199+Dati!$E199-Dati!$G199)&gt;0,Dati!M199/(Dati!$L199+Dati!$E199-Dati!$G199),0)</f>
        <v>0</v>
      </c>
      <c r="F82" s="43">
        <f>IF((Dati!$H199+Dati!$P199)&gt;0,(Dati!N199+Dati!O199)/(Dati!$H199+Dati!$P199),0)</f>
        <v>0</v>
      </c>
      <c r="G82" s="43">
        <f>IF((Dati!$H199)&gt;0,(Dati!N199/Dati!$H199),0)</f>
        <v>0</v>
      </c>
      <c r="H82" s="43">
        <f>IF((Dati!$P199)&gt;0,(Dati!O199/Dati!$P199),0)</f>
        <v>0</v>
      </c>
    </row>
    <row r="83" spans="1:8" ht="25.5" customHeight="1">
      <c r="A83" s="169"/>
      <c r="B83" s="61" t="s">
        <v>399</v>
      </c>
      <c r="C83" s="48" t="s">
        <v>320</v>
      </c>
      <c r="D83" s="43">
        <f>IF((Dati!$L200+Dati!$D200-Dati!$F200)&gt;0,Dati!K200/(Dati!$L200+Dati!$D200-Dati!$F200),0)</f>
        <v>0</v>
      </c>
      <c r="E83" s="43">
        <f>IF((Dati!$L200+Dati!$E200-Dati!$G200)&gt;0,Dati!M200/(Dati!$L200+Dati!$E200-Dati!$G200),0)</f>
        <v>0</v>
      </c>
      <c r="F83" s="43">
        <f>IF((Dati!$H200+Dati!$P200)&gt;0,(Dati!N200+Dati!O200)/(Dati!$H200+Dati!$P200),0)</f>
        <v>0</v>
      </c>
      <c r="G83" s="43">
        <f>IF((Dati!$H200)&gt;0,(Dati!N200/Dati!$H200),0)</f>
        <v>0</v>
      </c>
      <c r="H83" s="43">
        <f>IF((Dati!$P200)&gt;0,(Dati!O200/Dati!$P200),0)</f>
        <v>0</v>
      </c>
    </row>
    <row r="84" spans="1:8" ht="36" customHeight="1">
      <c r="A84" s="170"/>
      <c r="B84" s="162" t="s">
        <v>584</v>
      </c>
      <c r="C84" s="162"/>
      <c r="D84" s="43">
        <f>IF((Dati!$L201+Dati!$D201-Dati!$F201)&gt;0,Dati!K201/(Dati!$L201+Dati!$D201-Dati!$F201),0)</f>
        <v>1.451696305511343</v>
      </c>
      <c r="E84" s="43">
        <f>IF((Dati!$L201+Dati!$E201-Dati!$G201)&gt;0,Dati!M201/(Dati!$L201+Dati!$E201-Dati!$G201),0)</f>
        <v>1</v>
      </c>
      <c r="F84" s="43">
        <f>IF((Dati!$H201+Dati!$P201)&gt;0,(Dati!N201+Dati!O201)/(Dati!$H201+Dati!$P201),0)</f>
        <v>0.48684610234881764</v>
      </c>
      <c r="G84" s="43">
        <f>IF((Dati!$H201)&gt;0,(Dati!N201/Dati!$H201),0)</f>
        <v>0.4661955409557112</v>
      </c>
      <c r="H84" s="43">
        <f>IF((Dati!$P201)&gt;0,(Dati!O201/Dati!$P201),0)</f>
        <v>0.8817550157269027</v>
      </c>
    </row>
    <row r="85" spans="1:8" ht="36" customHeight="1">
      <c r="A85" s="154" t="s">
        <v>427</v>
      </c>
      <c r="B85" s="61" t="s">
        <v>414</v>
      </c>
      <c r="C85" s="48" t="s">
        <v>324</v>
      </c>
      <c r="D85" s="43">
        <f>IF((Dati!$L202+Dati!$D202-Dati!$F202)&gt;0,Dati!K202/(Dati!$L202+Dati!$D202-Dati!$F202),0)</f>
        <v>0</v>
      </c>
      <c r="E85" s="43">
        <f>IF((Dati!$L202+Dati!$E202-Dati!$G202)&gt;0,Dati!M202/(Dati!$L202+Dati!$E202-Dati!$G202),0)</f>
        <v>0</v>
      </c>
      <c r="F85" s="43">
        <f>IF((Dati!$H202+Dati!$P202)&gt;0,(Dati!N202+Dati!O202)/(Dati!$H202+Dati!$P202),0)</f>
        <v>0</v>
      </c>
      <c r="G85" s="43">
        <f>IF((Dati!$H202)&gt;0,(Dati!N202/Dati!$H202),0)</f>
        <v>0</v>
      </c>
      <c r="H85" s="43">
        <f>IF((Dati!$P202)&gt;0,(Dati!O202/Dati!$P202),0)</f>
        <v>0</v>
      </c>
    </row>
    <row r="86" spans="1:8" ht="25.5" customHeight="1">
      <c r="A86" s="169"/>
      <c r="B86" s="61" t="s">
        <v>408</v>
      </c>
      <c r="C86" s="48" t="s">
        <v>326</v>
      </c>
      <c r="D86" s="43">
        <f>IF((Dati!$L203+Dati!$D203-Dati!$F203)&gt;0,Dati!K203/(Dati!$L203+Dati!$D203-Dati!$F203),0)</f>
        <v>0</v>
      </c>
      <c r="E86" s="43">
        <f>IF((Dati!$L203+Dati!$E203-Dati!$G203)&gt;0,Dati!M203/(Dati!$L203+Dati!$E203-Dati!$G203),0)</f>
        <v>0</v>
      </c>
      <c r="F86" s="43">
        <f>IF((Dati!$H203+Dati!$P203)&gt;0,(Dati!N203+Dati!O203)/(Dati!$H203+Dati!$P203),0)</f>
        <v>0</v>
      </c>
      <c r="G86" s="43">
        <f>IF((Dati!$H203)&gt;0,(Dati!N203/Dati!$H203),0)</f>
        <v>0</v>
      </c>
      <c r="H86" s="43">
        <f>IF((Dati!$P203)&gt;0,(Dati!O203/Dati!$P203),0)</f>
        <v>0</v>
      </c>
    </row>
    <row r="87" spans="1:8" ht="24" customHeight="1">
      <c r="A87" s="169"/>
      <c r="B87" s="61" t="s">
        <v>398</v>
      </c>
      <c r="C87" s="48" t="s">
        <v>585</v>
      </c>
      <c r="D87" s="43">
        <f>IF((Dati!$L204+Dati!$D204-Dati!$F204)&gt;0,Dati!K204/(Dati!$L204+Dati!$D204-Dati!$F204),0)</f>
        <v>1.0888574215649363</v>
      </c>
      <c r="E87" s="43">
        <f>IF((Dati!$L204+Dati!$E204-Dati!$G204)&gt;0,Dati!M204/(Dati!$L204+Dati!$E204-Dati!$G204),0)</f>
        <v>1</v>
      </c>
      <c r="F87" s="43">
        <f>IF((Dati!$H204+Dati!$P204)&gt;0,(Dati!N204+Dati!O204)/(Dati!$H204+Dati!$P204),0)</f>
        <v>0.7064100330512989</v>
      </c>
      <c r="G87" s="43">
        <f>IF((Dati!$H204)&gt;0,(Dati!N204/Dati!$H204),0)</f>
        <v>0.5637291815105512</v>
      </c>
      <c r="H87" s="43">
        <f>IF((Dati!$P204)&gt;0,(Dati!O204/Dati!$P204),0)</f>
        <v>1</v>
      </c>
    </row>
    <row r="88" spans="1:8" ht="36" customHeight="1">
      <c r="A88" s="170"/>
      <c r="B88" s="162" t="s">
        <v>428</v>
      </c>
      <c r="C88" s="162"/>
      <c r="D88" s="43">
        <f>IF((Dati!$L205+Dati!$D205-Dati!$F205)&gt;0,Dati!K205/(Dati!$L205+Dati!$D205-Dati!$F205),0)</f>
        <v>1.0888574215649363</v>
      </c>
      <c r="E88" s="43">
        <f>IF((Dati!$L205+Dati!$E205-Dati!$G205)&gt;0,Dati!M205/(Dati!$L205+Dati!$E205-Dati!$G205),0)</f>
        <v>1</v>
      </c>
      <c r="F88" s="43">
        <f>IF((Dati!$H205+Dati!$P205)&gt;0,(Dati!N205+Dati!O205)/(Dati!$H205+Dati!$P205),0)</f>
        <v>0.7064100330512989</v>
      </c>
      <c r="G88" s="43">
        <f>IF((Dati!$H205)&gt;0,(Dati!N205/Dati!$H205),0)</f>
        <v>0.5637291815105512</v>
      </c>
      <c r="H88" s="43">
        <f>IF((Dati!$P205)&gt;0,(Dati!O205/Dati!$P205),0)</f>
        <v>1</v>
      </c>
    </row>
    <row r="89" spans="1:8" ht="36" customHeight="1">
      <c r="A89" s="154" t="s">
        <v>429</v>
      </c>
      <c r="B89" s="61" t="s">
        <v>414</v>
      </c>
      <c r="C89" s="48" t="s">
        <v>332</v>
      </c>
      <c r="D89" s="43">
        <f>IF((Dati!$L206+Dati!$D206-Dati!$F206)&gt;0,Dati!K206/(Dati!$L206+Dati!$D206-Dati!$F206),0)</f>
        <v>0</v>
      </c>
      <c r="E89" s="43">
        <f>IF((Dati!$L206+Dati!$E206-Dati!$G206)&gt;0,Dati!M206/(Dati!$L206+Dati!$E206-Dati!$G206),0)</f>
        <v>0</v>
      </c>
      <c r="F89" s="43">
        <f>IF((Dati!$H206+Dati!$P206)&gt;0,(Dati!N206+Dati!O206)/(Dati!$H206+Dati!$P206),0)</f>
        <v>0</v>
      </c>
      <c r="G89" s="43">
        <f>IF((Dati!$H206)&gt;0,(Dati!N206/Dati!$H206),0)</f>
        <v>0</v>
      </c>
      <c r="H89" s="43">
        <f>IF((Dati!$P206)&gt;0,(Dati!O206/Dati!$P206),0)</f>
        <v>0</v>
      </c>
    </row>
    <row r="90" spans="1:8" ht="36" customHeight="1">
      <c r="A90" s="169"/>
      <c r="B90" s="61" t="s">
        <v>408</v>
      </c>
      <c r="C90" s="48" t="s">
        <v>334</v>
      </c>
      <c r="D90" s="43">
        <f>IF((Dati!$L207+Dati!$D207-Dati!$F207)&gt;0,Dati!K207/(Dati!$L207+Dati!$D207-Dati!$F207),0)</f>
        <v>0</v>
      </c>
      <c r="E90" s="43">
        <f>IF((Dati!$L207+Dati!$E207-Dati!$G207)&gt;0,Dati!M207/(Dati!$L207+Dati!$E207-Dati!$G207),0)</f>
        <v>0</v>
      </c>
      <c r="F90" s="43">
        <f>IF((Dati!$H207+Dati!$P207)&gt;0,(Dati!N207+Dati!O207)/(Dati!$H207+Dati!$P207),0)</f>
        <v>0</v>
      </c>
      <c r="G90" s="43">
        <f>IF((Dati!$H207)&gt;0,(Dati!N207/Dati!$H207),0)</f>
        <v>0</v>
      </c>
      <c r="H90" s="43">
        <f>IF((Dati!$P207)&gt;0,(Dati!O207/Dati!$P207),0)</f>
        <v>0</v>
      </c>
    </row>
    <row r="91" spans="1:8" ht="36" customHeight="1">
      <c r="A91" s="170"/>
      <c r="B91" s="162" t="s">
        <v>430</v>
      </c>
      <c r="C91" s="162"/>
      <c r="D91" s="43">
        <f>IF((Dati!$L208+Dati!$D208-Dati!$F208)&gt;0,Dati!K208/(Dati!$L208+Dati!$D208-Dati!$F208),0)</f>
        <v>0</v>
      </c>
      <c r="E91" s="43">
        <f>IF((Dati!$L208+Dati!$E208-Dati!$G208)&gt;0,Dati!M208/(Dati!$L208+Dati!$E208-Dati!$G208),0)</f>
        <v>0</v>
      </c>
      <c r="F91" s="43">
        <f>IF((Dati!$H208+Dati!$P208)&gt;0,(Dati!N208+Dati!O208)/(Dati!$H208+Dati!$P208),0)</f>
        <v>0</v>
      </c>
      <c r="G91" s="43">
        <f>IF((Dati!$H208)&gt;0,(Dati!N208/Dati!$H208),0)</f>
        <v>0</v>
      </c>
      <c r="H91" s="43">
        <f>IF((Dati!$P208)&gt;0,(Dati!O208/Dati!$P208),0)</f>
        <v>0</v>
      </c>
    </row>
    <row r="92" spans="1:8" ht="36" customHeight="1">
      <c r="A92" s="154" t="s">
        <v>431</v>
      </c>
      <c r="B92" s="61" t="s">
        <v>396</v>
      </c>
      <c r="C92" s="48" t="s">
        <v>338</v>
      </c>
      <c r="D92" s="43">
        <f>IF((Dati!$L209+Dati!$D209-Dati!$F209)&gt;0,Dati!K209/(Dati!$L209+Dati!$D209-Dati!$F209),0)</f>
        <v>0.9760843019522837</v>
      </c>
      <c r="E92" s="43">
        <f>IF((Dati!$L209+Dati!$E209-Dati!$G209)&gt;0,Dati!M209/(Dati!$L209+Dati!$E209-Dati!$G209),0)</f>
        <v>0.9959610892728362</v>
      </c>
      <c r="F92" s="43">
        <f>IF((Dati!$H209+Dati!$P209)&gt;0,(Dati!N209+Dati!O209)/(Dati!$H209+Dati!$P209),0)</f>
        <v>0.9320308900543844</v>
      </c>
      <c r="G92" s="43">
        <f>IF((Dati!$H209)&gt;0,(Dati!N209/Dati!$H209),0)</f>
        <v>0.8967646427204151</v>
      </c>
      <c r="H92" s="43">
        <f>IF((Dati!$P209)&gt;0,(Dati!O209/Dati!$P209),0)</f>
        <v>1</v>
      </c>
    </row>
    <row r="93" spans="1:8" ht="45" customHeight="1">
      <c r="A93" s="170"/>
      <c r="B93" s="167" t="s">
        <v>432</v>
      </c>
      <c r="C93" s="168"/>
      <c r="D93" s="43">
        <f>IF((Dati!$L210+Dati!$D210-Dati!$F210)&gt;0,Dati!K210/(Dati!$L210+Dati!$D210-Dati!$F210),0)</f>
        <v>0.9760843019522837</v>
      </c>
      <c r="E93" s="43">
        <f>IF((Dati!$L210+Dati!$E210-Dati!$G210)&gt;0,Dati!M210/(Dati!$L210+Dati!$E210-Dati!$G210),0)</f>
        <v>0.9959610892728362</v>
      </c>
      <c r="F93" s="43">
        <f>IF((Dati!$H210+Dati!$P210)&gt;0,(Dati!N210+Dati!O210)/(Dati!$H210+Dati!$P210),0)</f>
        <v>0.9320308900543844</v>
      </c>
      <c r="G93" s="43">
        <f>IF((Dati!$H210)&gt;0,(Dati!N210/Dati!$H210),0)</f>
        <v>0.8967646427204151</v>
      </c>
      <c r="H93" s="43">
        <f>IF((Dati!$P210)&gt;0,(Dati!O210/Dati!$P210),0)</f>
        <v>1</v>
      </c>
    </row>
    <row r="94" spans="1:8" ht="36" customHeight="1">
      <c r="A94" s="154" t="s">
        <v>433</v>
      </c>
      <c r="B94" s="61" t="s">
        <v>396</v>
      </c>
      <c r="C94" s="48" t="s">
        <v>342</v>
      </c>
      <c r="D94" s="43">
        <f>IF((Dati!$L211+Dati!$D211-Dati!$F211)&gt;0,Dati!K211/(Dati!$L211+Dati!$D211-Dati!$F211),0)</f>
        <v>0</v>
      </c>
      <c r="E94" s="43">
        <f>IF((Dati!$L211+Dati!$E211-Dati!$G211)&gt;0,Dati!M211/(Dati!$L211+Dati!$E211-Dati!$G211),0)</f>
        <v>0</v>
      </c>
      <c r="F94" s="43">
        <f>IF((Dati!$H211+Dati!$P211)&gt;0,(Dati!N211+Dati!O211)/(Dati!$H211+Dati!$P211),0)</f>
        <v>0</v>
      </c>
      <c r="G94" s="43">
        <f>IF((Dati!$H211)&gt;0,(Dati!N211/Dati!$H211),0)</f>
        <v>0</v>
      </c>
      <c r="H94" s="43">
        <f>IF((Dati!$P211)&gt;0,(Dati!O211/Dati!$P211),0)</f>
        <v>0</v>
      </c>
    </row>
    <row r="95" spans="1:8" ht="36" customHeight="1">
      <c r="A95" s="170"/>
      <c r="B95" s="167" t="s">
        <v>434</v>
      </c>
      <c r="C95" s="168"/>
      <c r="D95" s="43">
        <f>IF((Dati!$L212+Dati!$D212-Dati!$F212)&gt;0,Dati!K212/(Dati!$L212+Dati!$D212-Dati!$F212),0)</f>
        <v>0</v>
      </c>
      <c r="E95" s="43">
        <f>IF((Dati!$L212+Dati!$E212-Dati!$G212)&gt;0,Dati!M212/(Dati!$L212+Dati!$E212-Dati!$G212),0)</f>
        <v>0</v>
      </c>
      <c r="F95" s="43">
        <f>IF((Dati!$H212+Dati!$P212)&gt;0,(Dati!N212+Dati!O212)/(Dati!$H212+Dati!$P212),0)</f>
        <v>0</v>
      </c>
      <c r="G95" s="43">
        <f>IF((Dati!$H212)&gt;0,(Dati!N212/Dati!$H212),0)</f>
        <v>0</v>
      </c>
      <c r="H95" s="43">
        <f>IF((Dati!$P212)&gt;0,(Dati!O212/Dati!$P212),0)</f>
        <v>0</v>
      </c>
    </row>
    <row r="96" spans="1:8" ht="36" customHeight="1">
      <c r="A96" s="154" t="s">
        <v>435</v>
      </c>
      <c r="B96" s="61" t="s">
        <v>396</v>
      </c>
      <c r="C96" s="48" t="s">
        <v>346</v>
      </c>
      <c r="D96" s="43">
        <f>IF((Dati!$L213+Dati!$D213-Dati!$F213)&gt;0,Dati!K213/(Dati!$L213+Dati!$D213-Dati!$F213),0)</f>
        <v>0</v>
      </c>
      <c r="E96" s="43">
        <f>IF((Dati!$L213+Dati!$E213-Dati!$G213)&gt;0,Dati!M213/(Dati!$L213+Dati!$E213-Dati!$G213),0)</f>
        <v>0</v>
      </c>
      <c r="F96" s="43">
        <f>IF((Dati!$H213+Dati!$P213)&gt;0,(Dati!N213+Dati!O213)/(Dati!$H213+Dati!$P213),0)</f>
        <v>0</v>
      </c>
      <c r="G96" s="43">
        <f>IF((Dati!$H213)&gt;0,(Dati!N213/Dati!$H213),0)</f>
        <v>0</v>
      </c>
      <c r="H96" s="43">
        <f>IF((Dati!$P213)&gt;0,(Dati!O213/Dati!$P213),0)</f>
        <v>0</v>
      </c>
    </row>
    <row r="97" spans="1:8" ht="36" customHeight="1">
      <c r="A97" s="155"/>
      <c r="B97" s="167" t="s">
        <v>436</v>
      </c>
      <c r="C97" s="168"/>
      <c r="D97" s="43">
        <f>IF((Dati!$L214+Dati!$D214-Dati!$F214)&gt;0,Dati!K214/(Dati!$L214+Dati!$D214-Dati!$F214),0)</f>
        <v>0</v>
      </c>
      <c r="E97" s="43">
        <f>IF((Dati!$L214+Dati!$E214-Dati!$G214)&gt;0,Dati!M214/(Dati!$L214+Dati!$E214-Dati!$G214),0)</f>
        <v>0</v>
      </c>
      <c r="F97" s="43">
        <f>IF((Dati!$H214+Dati!$P214)&gt;0,(Dati!N214+Dati!O214)/(Dati!$H214+Dati!$P214),0)</f>
        <v>0</v>
      </c>
      <c r="G97" s="43">
        <f>IF((Dati!$H214)&gt;0,(Dati!N214/Dati!$H214),0)</f>
        <v>0</v>
      </c>
      <c r="H97" s="43">
        <f>IF((Dati!$P214)&gt;0,(Dati!O214/Dati!$P214),0)</f>
        <v>0</v>
      </c>
    </row>
    <row r="98" spans="1:8" ht="19.5" customHeight="1">
      <c r="A98" s="154" t="s">
        <v>437</v>
      </c>
      <c r="B98" s="61" t="s">
        <v>414</v>
      </c>
      <c r="C98" s="48" t="s">
        <v>350</v>
      </c>
      <c r="D98" s="43">
        <f>IF((Dati!$L215+Dati!$D215-Dati!$F215)&gt;0,Dati!K215/(Dati!$L215+Dati!$D215-Dati!$F215),0)</f>
        <v>3.210938769324232</v>
      </c>
      <c r="E98" s="43">
        <f>IF((Dati!$L215+Dati!$E215-Dati!$G215)&gt;0,Dati!M215/(Dati!$L215+Dati!$E215-Dati!$G215),0)</f>
        <v>0</v>
      </c>
      <c r="F98" s="43">
        <f>IF((Dati!$H215+Dati!$P215)&gt;0,(Dati!N215+Dati!O215)/(Dati!$H215+Dati!$P215),0)</f>
        <v>0</v>
      </c>
      <c r="G98" s="43">
        <f>IF((Dati!$H215)&gt;0,(Dati!N215/Dati!$H215),0)</f>
        <v>0</v>
      </c>
      <c r="H98" s="43">
        <f>IF((Dati!$P215)&gt;0,(Dati!O215/Dati!$P215),0)</f>
        <v>0</v>
      </c>
    </row>
    <row r="99" spans="1:8" ht="14.25" customHeight="1">
      <c r="A99" s="169"/>
      <c r="B99" s="61" t="s">
        <v>408</v>
      </c>
      <c r="C99" s="48" t="s">
        <v>352</v>
      </c>
      <c r="D99" s="43">
        <f>IF((Dati!$L216+Dati!$D216-Dati!$F216)&gt;0,Dati!K216/(Dati!$L216+Dati!$D216-Dati!$F216),0)</f>
        <v>0</v>
      </c>
      <c r="E99" s="43">
        <f>IF((Dati!$L216+Dati!$E216-Dati!$G216)&gt;0,Dati!M216/(Dati!$L216+Dati!$E216-Dati!$G216),0)</f>
        <v>0</v>
      </c>
      <c r="F99" s="43">
        <f>IF((Dati!$H216+Dati!$P216)&gt;0,(Dati!N216+Dati!O216)/(Dati!$H216+Dati!$P216),0)</f>
        <v>0</v>
      </c>
      <c r="G99" s="43">
        <f>IF((Dati!$H216)&gt;0,(Dati!N216/Dati!$H216),0)</f>
        <v>0</v>
      </c>
      <c r="H99" s="43">
        <f>IF((Dati!$P216)&gt;0,(Dati!O216/Dati!$P216),0)</f>
        <v>0</v>
      </c>
    </row>
    <row r="100" spans="1:8" ht="22.5" customHeight="1">
      <c r="A100" s="169"/>
      <c r="B100" s="61" t="s">
        <v>398</v>
      </c>
      <c r="C100" s="48" t="s">
        <v>354</v>
      </c>
      <c r="D100" s="43">
        <f>IF((Dati!$L217+Dati!$D217-Dati!$F217)&gt;0,Dati!K217/(Dati!$L217+Dati!$D217-Dati!$F217),0)</f>
        <v>0</v>
      </c>
      <c r="E100" s="43">
        <f>IF((Dati!$L217+Dati!$E217-Dati!$G217)&gt;0,Dati!M217/(Dati!$L217+Dati!$E217-Dati!$G217),0)</f>
        <v>0</v>
      </c>
      <c r="F100" s="43">
        <f>IF((Dati!$H217+Dati!$P217)&gt;0,(Dati!N217+Dati!O217)/(Dati!$H217+Dati!$P217),0)</f>
        <v>0</v>
      </c>
      <c r="G100" s="43">
        <f>IF((Dati!$H217)&gt;0,(Dati!N217/Dati!$H217),0)</f>
        <v>0</v>
      </c>
      <c r="H100" s="43">
        <f>IF((Dati!$P217)&gt;0,(Dati!O217/Dati!$P217),0)</f>
        <v>0</v>
      </c>
    </row>
    <row r="101" spans="1:8" ht="36" customHeight="1">
      <c r="A101" s="170"/>
      <c r="B101" s="162" t="s">
        <v>438</v>
      </c>
      <c r="C101" s="162"/>
      <c r="D101" s="43">
        <f>IF((Dati!$L218+Dati!$D218-Dati!$F218)&gt;0,Dati!K218/(Dati!$L218+Dati!$D218-Dati!$F218),0)</f>
        <v>0.22335704476830126</v>
      </c>
      <c r="E101" s="43">
        <f>IF((Dati!$L218+Dati!$E218-Dati!$G218)&gt;0,Dati!M218/(Dati!$L218+Dati!$E218-Dati!$G218),0)</f>
        <v>0</v>
      </c>
      <c r="F101" s="43">
        <f>IF((Dati!$H218+Dati!$P218)&gt;0,(Dati!N218+Dati!O218)/(Dati!$H218+Dati!$P218),0)</f>
        <v>0</v>
      </c>
      <c r="G101" s="43">
        <f>IF((Dati!$H218)&gt;0,(Dati!N218/Dati!$H218),0)</f>
        <v>0</v>
      </c>
      <c r="H101" s="43">
        <f>IF((Dati!$P218)&gt;0,(Dati!O218/Dati!$P218),0)</f>
        <v>0</v>
      </c>
    </row>
    <row r="102" spans="1:8" ht="39" customHeight="1">
      <c r="A102" s="163" t="s">
        <v>586</v>
      </c>
      <c r="B102" s="61" t="s">
        <v>414</v>
      </c>
      <c r="C102" s="48" t="s">
        <v>358</v>
      </c>
      <c r="D102" s="43">
        <f>IF((Dati!$L219+Dati!$D219-Dati!$F219)&gt;0,Dati!K219/(Dati!$L219+Dati!$D219-Dati!$F219),0)</f>
        <v>0</v>
      </c>
      <c r="E102" s="43">
        <f>IF((Dati!$L219+Dati!$E219-Dati!$G219)&gt;0,Dati!M219/(Dati!$L219+Dati!$E219-Dati!$G219),0)</f>
        <v>0</v>
      </c>
      <c r="F102" s="43">
        <f>IF((Dati!$H219+Dati!$P219)&gt;0,(Dati!N219+Dati!O219)/(Dati!$H219+Dati!$P219),0)</f>
        <v>0</v>
      </c>
      <c r="G102" s="43">
        <f>IF((Dati!$H219)&gt;0,(Dati!N219/Dati!$H219),0)</f>
        <v>0</v>
      </c>
      <c r="H102" s="43">
        <f>IF((Dati!$P219)&gt;0,(Dati!O219/Dati!$P219),0)</f>
        <v>0</v>
      </c>
    </row>
    <row r="103" spans="1:8" ht="37.5" customHeight="1">
      <c r="A103" s="164" t="s">
        <v>439</v>
      </c>
      <c r="B103" s="61" t="s">
        <v>408</v>
      </c>
      <c r="C103" s="48" t="s">
        <v>360</v>
      </c>
      <c r="D103" s="43">
        <f>IF((Dati!$L220+Dati!$D220-Dati!$F220)&gt;0,Dati!K220/(Dati!$L220+Dati!$D220-Dati!$F220),0)</f>
        <v>1.4446548970726654</v>
      </c>
      <c r="E103" s="43">
        <f>IF((Dati!$L220+Dati!$E220-Dati!$G220)&gt;0,Dati!M220/(Dati!$L220+Dati!$E220-Dati!$G220),0)</f>
        <v>1</v>
      </c>
      <c r="F103" s="43">
        <f>IF((Dati!$H220+Dati!$P220)&gt;0,(Dati!N220+Dati!O220)/(Dati!$H220+Dati!$P220),0)</f>
        <v>1</v>
      </c>
      <c r="G103" s="43">
        <f>IF((Dati!$H220)&gt;0,(Dati!N220/Dati!$H220),0)</f>
        <v>1</v>
      </c>
      <c r="H103" s="43">
        <f>IF((Dati!$P220)&gt;0,(Dati!O220/Dati!$P220),0)</f>
        <v>0</v>
      </c>
    </row>
    <row r="104" spans="1:8" ht="15" customHeight="1">
      <c r="A104" s="164" t="s">
        <v>439</v>
      </c>
      <c r="B104" s="162" t="s">
        <v>440</v>
      </c>
      <c r="C104" s="162"/>
      <c r="D104" s="43">
        <f>IF((Dati!$L221+Dati!$D221-Dati!$F221)&gt;0,Dati!K221/(Dati!$L221+Dati!$D221-Dati!$F221),0)</f>
        <v>1.4446548970726654</v>
      </c>
      <c r="E104" s="43">
        <f>IF((Dati!$L221+Dati!$E221-Dati!$G221)&gt;0,Dati!M221/(Dati!$L221+Dati!$E221-Dati!$G221),0)</f>
        <v>1</v>
      </c>
      <c r="F104" s="43">
        <f>IF((Dati!$H221+Dati!$P221)&gt;0,(Dati!N221+Dati!O221)/(Dati!$H221+Dati!$P221),0)</f>
        <v>1</v>
      </c>
      <c r="G104" s="43">
        <f>IF((Dati!$H221)&gt;0,(Dati!N221/Dati!$H221),0)</f>
        <v>1</v>
      </c>
      <c r="H104" s="43">
        <f>IF((Dati!$P221)&gt;0,(Dati!O221/Dati!$P221),0)</f>
        <v>0</v>
      </c>
    </row>
    <row r="105" spans="1:8" ht="25.5" customHeight="1">
      <c r="A105" s="159" t="s">
        <v>587</v>
      </c>
      <c r="B105" s="61" t="s">
        <v>414</v>
      </c>
      <c r="C105" s="48" t="s">
        <v>364</v>
      </c>
      <c r="D105" s="43">
        <f>IF((Dati!$L222+Dati!$D222-Dati!$F222)&gt;0,Dati!K222/(Dati!$L222+Dati!$D222-Dati!$F222),0)</f>
        <v>0</v>
      </c>
      <c r="E105" s="43">
        <f>IF((Dati!$L222+Dati!$E222-Dati!$G222)&gt;0,Dati!M222/(Dati!$L222+Dati!$E222-Dati!$G222),0)</f>
        <v>0</v>
      </c>
      <c r="F105" s="43">
        <f>IF((Dati!$H222+Dati!$P222)&gt;0,(Dati!N222+Dati!O222)/(Dati!$H222+Dati!$P222),0)</f>
        <v>0</v>
      </c>
      <c r="G105" s="43">
        <f>IF((Dati!$H222)&gt;0,(Dati!N222/Dati!$H222),0)</f>
        <v>0</v>
      </c>
      <c r="H105" s="43">
        <f>IF((Dati!$P222)&gt;0,(Dati!O222/Dati!$P222),0)</f>
        <v>0</v>
      </c>
    </row>
    <row r="106" spans="1:8" ht="48.75" customHeight="1">
      <c r="A106" s="160" t="s">
        <v>441</v>
      </c>
      <c r="B106" s="161" t="s">
        <v>588</v>
      </c>
      <c r="C106" s="162"/>
      <c r="D106" s="43">
        <f>IF((Dati!$L223+Dati!$D223-Dati!$F223)&gt;0,Dati!K223/(Dati!$L223+Dati!$D223-Dati!$F223),0)</f>
        <v>0</v>
      </c>
      <c r="E106" s="43">
        <f>IF((Dati!$L223+Dati!$E223-Dati!$G223)&gt;0,Dati!M223/(Dati!$L223+Dati!$E223-Dati!$G223),0)</f>
        <v>0</v>
      </c>
      <c r="F106" s="43">
        <f>IF((Dati!$H223+Dati!$P223)&gt;0,(Dati!N223+Dati!O223)/(Dati!$H223+Dati!$P223),0)</f>
        <v>0</v>
      </c>
      <c r="G106" s="43">
        <f>IF((Dati!$H223)&gt;0,(Dati!N223/Dati!$H223),0)</f>
        <v>0</v>
      </c>
      <c r="H106" s="43">
        <f>IF((Dati!$P223)&gt;0,(Dati!O223/Dati!$P223),0)</f>
        <v>0</v>
      </c>
    </row>
    <row r="107" spans="1:8" ht="25.5" customHeight="1">
      <c r="A107" s="163" t="s">
        <v>589</v>
      </c>
      <c r="B107" s="61" t="s">
        <v>414</v>
      </c>
      <c r="C107" s="48" t="s">
        <v>368</v>
      </c>
      <c r="D107" s="43">
        <f>IF((Dati!$L224+Dati!$D224-Dati!$F224)&gt;0,Dati!K224/(Dati!$L224+Dati!$D224-Dati!$F224),0)</f>
        <v>1.0713768222294195</v>
      </c>
      <c r="E107" s="43">
        <f>IF((Dati!$L224+Dati!$E224-Dati!$G224)&gt;0,Dati!M224/(Dati!$L224+Dati!$E224-Dati!$G224),0)</f>
        <v>0.9449694610204445</v>
      </c>
      <c r="F107" s="43">
        <f>IF((Dati!$H224+Dati!$P224)&gt;0,(Dati!N224+Dati!O224)/(Dati!$H224+Dati!$P224),0)</f>
        <v>0.920120836739936</v>
      </c>
      <c r="G107" s="43">
        <f>IF((Dati!$H224)&gt;0,(Dati!N224/Dati!$H224),0)</f>
        <v>0.9256346143032466</v>
      </c>
      <c r="H107" s="43">
        <f>IF((Dati!$P224)&gt;0,(Dati!O224/Dati!$P224),0)</f>
        <v>0.884787400094269</v>
      </c>
    </row>
    <row r="108" spans="1:8" ht="37.5" customHeight="1">
      <c r="A108" s="164" t="s">
        <v>442</v>
      </c>
      <c r="B108" s="61" t="s">
        <v>408</v>
      </c>
      <c r="C108" s="48" t="s">
        <v>370</v>
      </c>
      <c r="D108" s="43">
        <f>IF((Dati!$L225+Dati!$D225-Dati!$F225)&gt;0,Dati!K225/(Dati!$L225+Dati!$D225-Dati!$F225),0)</f>
        <v>0</v>
      </c>
      <c r="E108" s="43">
        <f>IF((Dati!$L225+Dati!$E225-Dati!$G225)&gt;0,Dati!M225/(Dati!$L225+Dati!$E225-Dati!$G225),0)</f>
        <v>0</v>
      </c>
      <c r="F108" s="43">
        <f>IF((Dati!$H225+Dati!$P225)&gt;0,(Dati!N225+Dati!O225)/(Dati!$H225+Dati!$P225),0)</f>
        <v>0</v>
      </c>
      <c r="G108" s="43">
        <f>IF((Dati!$H225)&gt;0,(Dati!N225/Dati!$H225),0)</f>
        <v>0</v>
      </c>
      <c r="H108" s="43">
        <f>IF((Dati!$P225)&gt;0,(Dati!O225/Dati!$P225),0)</f>
        <v>0</v>
      </c>
    </row>
    <row r="109" spans="1:8" ht="30.75" customHeight="1">
      <c r="A109" s="164" t="s">
        <v>442</v>
      </c>
      <c r="B109" s="161" t="s">
        <v>590</v>
      </c>
      <c r="C109" s="162"/>
      <c r="D109" s="43">
        <f>IF((Dati!$L226+Dati!$D226-Dati!$F226)&gt;0,Dati!K226/(Dati!$L226+Dati!$D226-Dati!$F226),0)</f>
        <v>1.0713768222294195</v>
      </c>
      <c r="E109" s="43">
        <f>IF((Dati!$L226+Dati!$E226-Dati!$G226)&gt;0,Dati!M226/(Dati!$L226+Dati!$E226-Dati!$G226),0)</f>
        <v>0.9449694610204445</v>
      </c>
      <c r="F109" s="43">
        <f>IF((Dati!$H226+Dati!$P226)&gt;0,(Dati!N226+Dati!O226)/(Dati!$H226+Dati!$P226),0)</f>
        <v>0.920120836739936</v>
      </c>
      <c r="G109" s="43">
        <f>IF((Dati!$H226)&gt;0,(Dati!N226/Dati!$H226),0)</f>
        <v>0.9256346143032466</v>
      </c>
      <c r="H109" s="43">
        <f>IF((Dati!$P226)&gt;0,(Dati!O226/Dati!$P226),0)</f>
        <v>0.884787400094269</v>
      </c>
    </row>
    <row r="110" spans="1:8" ht="46.5" customHeight="1">
      <c r="A110" s="165"/>
      <c r="B110" s="165"/>
      <c r="C110" s="165"/>
      <c r="D110" s="165"/>
      <c r="E110" s="165"/>
      <c r="F110" s="165"/>
      <c r="G110" s="165"/>
      <c r="H110" s="165"/>
    </row>
  </sheetData>
  <sheetProtection/>
  <mergeCells count="52">
    <mergeCell ref="A8:A19"/>
    <mergeCell ref="B19:C19"/>
    <mergeCell ref="A20:A22"/>
    <mergeCell ref="B22:C22"/>
    <mergeCell ref="A3:H3"/>
    <mergeCell ref="A4:H4"/>
    <mergeCell ref="A6:C7"/>
    <mergeCell ref="A23:A25"/>
    <mergeCell ref="B25:C25"/>
    <mergeCell ref="A26:A32"/>
    <mergeCell ref="B32:C32"/>
    <mergeCell ref="A33:A35"/>
    <mergeCell ref="B35:C35"/>
    <mergeCell ref="A36:A38"/>
    <mergeCell ref="B38:C38"/>
    <mergeCell ref="A39:A40"/>
    <mergeCell ref="B40:C40"/>
    <mergeCell ref="A41:A43"/>
    <mergeCell ref="B43:C43"/>
    <mergeCell ref="A44:A52"/>
    <mergeCell ref="B52:C52"/>
    <mergeCell ref="A53:A58"/>
    <mergeCell ref="B58:C58"/>
    <mergeCell ref="A59:A61"/>
    <mergeCell ref="B61:C61"/>
    <mergeCell ref="B93:C93"/>
    <mergeCell ref="A62:A71"/>
    <mergeCell ref="B71:C71"/>
    <mergeCell ref="A72:A79"/>
    <mergeCell ref="B79:C79"/>
    <mergeCell ref="A80:A84"/>
    <mergeCell ref="B84:C84"/>
    <mergeCell ref="B95:C95"/>
    <mergeCell ref="A96:A97"/>
    <mergeCell ref="B97:C97"/>
    <mergeCell ref="A98:A101"/>
    <mergeCell ref="B101:C101"/>
    <mergeCell ref="A85:A88"/>
    <mergeCell ref="B88:C88"/>
    <mergeCell ref="A89:A91"/>
    <mergeCell ref="B91:C91"/>
    <mergeCell ref="A92:A93"/>
    <mergeCell ref="A110:H110"/>
    <mergeCell ref="D6:H6"/>
    <mergeCell ref="A5:H5"/>
    <mergeCell ref="A102:A104"/>
    <mergeCell ref="B104:C104"/>
    <mergeCell ref="A105:A106"/>
    <mergeCell ref="B106:C106"/>
    <mergeCell ref="A107:A109"/>
    <mergeCell ref="B109:C109"/>
    <mergeCell ref="A94:A95"/>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Cettina Garofalo</cp:lastModifiedBy>
  <dcterms:modified xsi:type="dcterms:W3CDTF">2021-04-30T11:29:47Z</dcterms:modified>
  <cp:category/>
  <cp:version/>
  <cp:contentType/>
  <cp:contentStatus/>
</cp:coreProperties>
</file>